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60" windowWidth="19420" windowHeight="9530" activeTab="0"/>
  </bookViews>
  <sheets>
    <sheet name="Личный зачёт" sheetId="1" r:id="rId1"/>
    <sheet name="Командный зачёт" sheetId="2" r:id="rId2"/>
    <sheet name="Положение по командному зачёту" sheetId="3" state="hidden" r:id="rId3"/>
  </sheets>
  <externalReferences>
    <externalReference r:id="rId6"/>
  </externalReferences>
  <definedNames>
    <definedName name="_xlfn.IFERROR" hidden="1">#NAME?</definedName>
    <definedName name="_xlnm._FilterDatabase" localSheetId="0" hidden="1">'Личный зачёт'!$E$2:$F$4</definedName>
    <definedName name="_xlnm.Print_Titles" localSheetId="1">'Командный зачёт'!$2:$4</definedName>
    <definedName name="_xlnm.Print_Titles" localSheetId="0">'Личный зачёт'!$2:$4</definedName>
  </definedNames>
  <calcPr fullCalcOnLoad="1"/>
</workbook>
</file>

<file path=xl/sharedStrings.xml><?xml version="1.0" encoding="utf-8"?>
<sst xmlns="http://schemas.openxmlformats.org/spreadsheetml/2006/main" count="340" uniqueCount="133">
  <si>
    <t>г.р.</t>
  </si>
  <si>
    <t>Место</t>
  </si>
  <si>
    <t>Ершов Сергей Викторович</t>
  </si>
  <si>
    <t>Тимофеев Иван Александрович</t>
  </si>
  <si>
    <t>Время</t>
  </si>
  <si>
    <t>Финиш</t>
  </si>
  <si>
    <t>Стартовый номер</t>
  </si>
  <si>
    <t>Jiri Necasek</t>
  </si>
  <si>
    <t>Зубалий Анастасия Михайловна</t>
  </si>
  <si>
    <t>Козачек Елена</t>
  </si>
  <si>
    <t>Суетина Наталья Владимировна</t>
  </si>
  <si>
    <t>Пономарева Лилия Александровна</t>
  </si>
  <si>
    <t>Таран Маргарита Владимировна</t>
  </si>
  <si>
    <t xml:space="preserve">Турбина Надежда Николаевна </t>
  </si>
  <si>
    <t>Семенова Татьяна Александровна</t>
  </si>
  <si>
    <t>Беркут Дарья Игоревна</t>
  </si>
  <si>
    <t>Никифорова Анна Владимировна</t>
  </si>
  <si>
    <t>Поварнин Олег Ярославович</t>
  </si>
  <si>
    <t>Ларюшкин Олег Викторович</t>
  </si>
  <si>
    <t>Хоменко Егор Александрович</t>
  </si>
  <si>
    <t>Корнелик Сергей Евгеньевич</t>
  </si>
  <si>
    <t>Рушковский Сергей Викторович</t>
  </si>
  <si>
    <t>Жармухамбетов Ренат Муратович</t>
  </si>
  <si>
    <t>Зырянов Антон Игоревич</t>
  </si>
  <si>
    <t>Макаренков Александр Сергеевич</t>
  </si>
  <si>
    <t>Широков Никита Алексеевич</t>
  </si>
  <si>
    <t>Наумов Олег Леонидович</t>
  </si>
  <si>
    <t>Игнатенко Анатолий Владимирович</t>
  </si>
  <si>
    <t>Яковлева Наталья Витальевна</t>
  </si>
  <si>
    <t>Ройтман Илья Михайлович</t>
  </si>
  <si>
    <t>Черепова Елизавета Алексеевна</t>
  </si>
  <si>
    <t>Благов Максим Борисович</t>
  </si>
  <si>
    <t>Бабкин Алексей Владимирович</t>
  </si>
  <si>
    <t>Ганичева Юлия Николаевна</t>
  </si>
  <si>
    <t>Афанасьева Анастасия Александровна</t>
  </si>
  <si>
    <t>Кузенков Александр Владимирович</t>
  </si>
  <si>
    <t>Скугарев Алексей Владимирович</t>
  </si>
  <si>
    <t>Сукманов Дмитрий Сергеевич</t>
  </si>
  <si>
    <t>Якимов Семен Дмитриевич</t>
  </si>
  <si>
    <t>Петров Сергей Анатоьевич</t>
  </si>
  <si>
    <t>Мартынов Илья Алексеевич</t>
  </si>
  <si>
    <t>Иванов Алексей Львович</t>
  </si>
  <si>
    <t>Жуков Данил Иванович</t>
  </si>
  <si>
    <t>Качура Александр Иванович</t>
  </si>
  <si>
    <t>Тетерин Андрей Алексеевич</t>
  </si>
  <si>
    <t>Шейкин Дмитрий Викторович</t>
  </si>
  <si>
    <t>Демещик Павел Александрович</t>
  </si>
  <si>
    <t>Антохина Татьяна Игоревна</t>
  </si>
  <si>
    <t>Малахов Борис Владимирович</t>
  </si>
  <si>
    <t>Евдокимов Евгений Николаевич</t>
  </si>
  <si>
    <t>Цыганков Илья Александрович</t>
  </si>
  <si>
    <t>Богословский Дмитрий Николаевич</t>
  </si>
  <si>
    <t>Петров Иван Юрьевич</t>
  </si>
  <si>
    <t>Френклах Яков Михайлович</t>
  </si>
  <si>
    <t>Меньшова Екатерина Викторовна</t>
  </si>
  <si>
    <t>Фадеев Сергей Алексеевич</t>
  </si>
  <si>
    <t>Колганов Евгений Александрович</t>
  </si>
  <si>
    <t>Кухаренко Артем Николаевич</t>
  </si>
  <si>
    <t>Шапенко Владимир Владимирович</t>
  </si>
  <si>
    <t>Горбунов Дмитрий Геннадьевич</t>
  </si>
  <si>
    <t>Будько Сергей Александрович</t>
  </si>
  <si>
    <t>Жиндаев Андрей Вячеславович</t>
  </si>
  <si>
    <t>Тонис Александр Самуилович</t>
  </si>
  <si>
    <t>Онофрей Юрий Евгеньевич</t>
  </si>
  <si>
    <t>Рыженков Роман Васильевич</t>
  </si>
  <si>
    <t>Кириленко Дмитрий Сергеевич</t>
  </si>
  <si>
    <t>Степичева Ирина Викторовна</t>
  </si>
  <si>
    <t>Суворова Ангелина Андреевна</t>
  </si>
  <si>
    <t>Баранов Сергей Александрович</t>
  </si>
  <si>
    <t>Минин Сергей Владимирович</t>
  </si>
  <si>
    <t>Семёнов Артём Васильевич</t>
  </si>
  <si>
    <t>Дисциплина</t>
  </si>
  <si>
    <t>Пол</t>
  </si>
  <si>
    <t>М</t>
  </si>
  <si>
    <t>Ж</t>
  </si>
  <si>
    <t>Город</t>
  </si>
  <si>
    <t>Иркутск</t>
  </si>
  <si>
    <t>Кемерово</t>
  </si>
  <si>
    <t>Москва</t>
  </si>
  <si>
    <t>Санкт-Петербург</t>
  </si>
  <si>
    <t>Томск</t>
  </si>
  <si>
    <t>Саратов</t>
  </si>
  <si>
    <t>Красноярск</t>
  </si>
  <si>
    <t>Прага</t>
  </si>
  <si>
    <t>Дубна</t>
  </si>
  <si>
    <t>Шелехов</t>
  </si>
  <si>
    <t>Екатеринбург</t>
  </si>
  <si>
    <t>Ногинск</t>
  </si>
  <si>
    <t>Долгопрудный</t>
  </si>
  <si>
    <t>Химки</t>
  </si>
  <si>
    <t>залив Базарная губа - пос. Бугульдейка</t>
  </si>
  <si>
    <t>1 этап - 80 км</t>
  </si>
  <si>
    <t>2 этап - 80 км</t>
  </si>
  <si>
    <t>3 этап - 45 км</t>
  </si>
  <si>
    <t>Итого 205 км</t>
  </si>
  <si>
    <t>Общий результат</t>
  </si>
  <si>
    <t>Ф.И.О. участника</t>
  </si>
  <si>
    <t>пос. Бугульдейка - 
пос. Б. Голоустное</t>
  </si>
  <si>
    <t>пос. Б. Голоустное - пос. Листвянка</t>
  </si>
  <si>
    <t>160 км</t>
  </si>
  <si>
    <t>Промежуточный результат</t>
  </si>
  <si>
    <t>Новосибирск</t>
  </si>
  <si>
    <t>Ангарск</t>
  </si>
  <si>
    <t>Братск</t>
  </si>
  <si>
    <t>Нижний Тагил</t>
  </si>
  <si>
    <t>Абакан</t>
  </si>
  <si>
    <t>Коньки</t>
  </si>
  <si>
    <t>Велосипед</t>
  </si>
  <si>
    <t>№ п/п</t>
  </si>
  <si>
    <t>Команда</t>
  </si>
  <si>
    <t>1 этап</t>
  </si>
  <si>
    <t>2 этап</t>
  </si>
  <si>
    <t>3 этап</t>
  </si>
  <si>
    <t>Общее время</t>
  </si>
  <si>
    <t>Личный</t>
  </si>
  <si>
    <t>Командный</t>
  </si>
  <si>
    <t>Итого</t>
  </si>
  <si>
    <t>Нереальные лоси</t>
  </si>
  <si>
    <t>Еду за еду</t>
  </si>
  <si>
    <t>Светлый путь</t>
  </si>
  <si>
    <t>Run X Run 1</t>
  </si>
  <si>
    <t>Run X Run 2</t>
  </si>
  <si>
    <t>залив Базарная губа - 
пос. Бугульдейка</t>
  </si>
  <si>
    <t>Ледовый Шторм 2021 (командный зачёт)</t>
  </si>
  <si>
    <t>Ледовый Шторм 2021 (личный зачёт)</t>
  </si>
  <si>
    <t>Время лидера Мужчины</t>
  </si>
  <si>
    <t>Время лидера Женщины</t>
  </si>
  <si>
    <t>Рейтинг в баллах</t>
  </si>
  <si>
    <r>
      <rPr>
        <b/>
        <sz val="12"/>
        <color indexed="8"/>
        <rFont val="Arial"/>
        <family val="2"/>
      </rPr>
      <t>Командный зачёт</t>
    </r>
    <r>
      <rPr>
        <sz val="12"/>
        <color theme="1"/>
        <rFont val="Arial"/>
        <family val="2"/>
      </rPr>
      <t xml:space="preserve">
Количество членов команды - 3 человека (без подразделения на М и Ж).
</t>
    </r>
    <r>
      <rPr>
        <b/>
        <sz val="12"/>
        <color indexed="8"/>
        <rFont val="Arial"/>
        <family val="2"/>
      </rPr>
      <t>Подсчет баллов, определение мест</t>
    </r>
    <r>
      <rPr>
        <sz val="12"/>
        <color theme="1"/>
        <rFont val="Arial"/>
        <family val="2"/>
      </rPr>
      <t xml:space="preserve">
Финишировавшим участникам по каждому из 3-х этапов начисляются зачетные баллы по следующей формуле:
R (рейтинг участника) = [2-(tх/ to)] х 1000
где tх– время участника,
to– время победителя на этапе (отдельно по М и Ж).
Минимальное количество баллов - 20. 
Формат времени для подсчета - чч:мм:сс.
Зачетные баллы по трем членам команды и трем этапам гонки суммируются. По их сумме определяются победители, побеждает команда с наибольшим количеством зачетных баллов. В случае равенства зачетных баллов между несколькими командами, победитель определяется по сумме мест, занятыми всеми членами команды за все три этапа гонки (побеждает команда с наименьшим значением).
Команды победители определяются в двух номинациях: коньки/лыжи, велосипед, награждаются дипломами и памятными призами.</t>
    </r>
  </si>
  <si>
    <t>Марафоны БАМ</t>
  </si>
  <si>
    <t>Стремительный домкрат</t>
  </si>
  <si>
    <t>Олеги Латвии за 300</t>
  </si>
  <si>
    <t>Школовой Николай Владимирович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</si>
</sst>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3">
    <font>
      <sz val="12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20"/>
      <name val="Arial Cyr"/>
      <family val="0"/>
    </font>
    <font>
      <b/>
      <sz val="12"/>
      <name val="Arial Cyr"/>
      <family val="0"/>
    </font>
    <font>
      <b/>
      <sz val="12"/>
      <name val="Arno Pro"/>
      <family val="0"/>
    </font>
    <font>
      <b/>
      <sz val="10"/>
      <name val="Arno Pro"/>
      <family val="0"/>
    </font>
    <font>
      <sz val="12"/>
      <name val="Arial Cyr"/>
      <family val="2"/>
    </font>
    <font>
      <sz val="12"/>
      <name val="Arno Pro"/>
      <family val="1"/>
    </font>
    <font>
      <sz val="10"/>
      <name val="Arno Pro"/>
      <family val="1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u val="single"/>
      <sz val="11"/>
      <color indexed="12"/>
      <name val="Calibri"/>
      <family val="2"/>
    </font>
    <font>
      <sz val="10"/>
      <name val="Arial Cyr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8"/>
      <color indexed="40"/>
      <name val="Arial Cyr"/>
      <family val="0"/>
    </font>
    <font>
      <b/>
      <sz val="8"/>
      <color indexed="30"/>
      <name val="Arial Cyr"/>
      <family val="0"/>
    </font>
    <font>
      <sz val="12"/>
      <color indexed="30"/>
      <name val="Arno Pro"/>
      <family val="1"/>
    </font>
    <font>
      <sz val="8"/>
      <name val="Tahoma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b/>
      <sz val="16"/>
      <name val="Arial Cyr"/>
      <family val="0"/>
    </font>
    <font>
      <sz val="11"/>
      <color indexed="30"/>
      <name val="Calibri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8"/>
      <color rgb="FF00B0F0"/>
      <name val="Arial Cyr"/>
      <family val="0"/>
    </font>
    <font>
      <b/>
      <sz val="8"/>
      <color rgb="FF0070C0"/>
      <name val="Arial Cyr"/>
      <family val="0"/>
    </font>
    <font>
      <sz val="12"/>
      <color rgb="FF0070C0"/>
      <name val="Arno Pro"/>
      <family val="1"/>
    </font>
    <font>
      <b/>
      <sz val="12"/>
      <color rgb="FFFF0000"/>
      <name val="Calibri"/>
      <family val="2"/>
    </font>
    <font>
      <sz val="11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medium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14" fillId="0" borderId="0">
      <alignment/>
      <protection/>
    </xf>
    <xf numFmtId="0" fontId="15" fillId="0" borderId="0" applyNumberFormat="0" applyFont="0" applyFill="0" applyBorder="0" applyAlignment="0" applyProtection="0"/>
    <xf numFmtId="0" fontId="5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3" fillId="0" borderId="10" xfId="53" applyFont="1" applyBorder="1" applyAlignment="1">
      <alignment vertical="center"/>
      <protection/>
    </xf>
    <xf numFmtId="0" fontId="4" fillId="0" borderId="0" xfId="53" applyFont="1" applyAlignment="1">
      <alignment horizontal="center" vertical="center"/>
      <protection/>
    </xf>
    <xf numFmtId="0" fontId="4" fillId="0" borderId="0" xfId="53" applyFont="1">
      <alignment/>
      <protection/>
    </xf>
    <xf numFmtId="0" fontId="7" fillId="0" borderId="0" xfId="53" applyFont="1">
      <alignment/>
      <protection/>
    </xf>
    <xf numFmtId="0" fontId="8" fillId="0" borderId="11" xfId="53" applyNumberFormat="1" applyFont="1" applyBorder="1" applyAlignment="1">
      <alignment horizontal="center" vertical="center" wrapText="1"/>
      <protection/>
    </xf>
    <xf numFmtId="0" fontId="9" fillId="0" borderId="0" xfId="53" applyNumberFormat="1" applyFont="1" applyAlignment="1">
      <alignment horizontal="center" vertical="center" wrapText="1"/>
      <protection/>
    </xf>
    <xf numFmtId="0" fontId="2" fillId="0" borderId="0" xfId="53" applyFill="1">
      <alignment/>
      <protection/>
    </xf>
    <xf numFmtId="1" fontId="2" fillId="0" borderId="0" xfId="53" applyNumberFormat="1" applyFill="1">
      <alignment/>
      <protection/>
    </xf>
    <xf numFmtId="0" fontId="2" fillId="0" borderId="0" xfId="53">
      <alignment/>
      <protection/>
    </xf>
    <xf numFmtId="0" fontId="2" fillId="0" borderId="0" xfId="53" applyNumberFormat="1" applyAlignment="1">
      <alignment horizontal="center" vertical="center"/>
      <protection/>
    </xf>
    <xf numFmtId="0" fontId="2" fillId="0" borderId="0" xfId="53" applyAlignment="1">
      <alignment horizontal="center" vertical="center"/>
      <protection/>
    </xf>
    <xf numFmtId="0" fontId="3" fillId="0" borderId="10" xfId="53" applyFont="1" applyBorder="1" applyAlignment="1">
      <alignment horizontal="left" vertical="center"/>
      <protection/>
    </xf>
    <xf numFmtId="0" fontId="8" fillId="0" borderId="12" xfId="53" applyNumberFormat="1" applyFont="1" applyBorder="1" applyAlignment="1">
      <alignment horizontal="center" vertical="center" wrapText="1"/>
      <protection/>
    </xf>
    <xf numFmtId="0" fontId="2" fillId="0" borderId="0" xfId="53" applyAlignment="1">
      <alignment/>
      <protection/>
    </xf>
    <xf numFmtId="0" fontId="10" fillId="9" borderId="13" xfId="53" applyNumberFormat="1" applyFont="1" applyFill="1" applyBorder="1" applyAlignment="1">
      <alignment horizontal="center" vertical="center" wrapText="1"/>
      <protection/>
    </xf>
    <xf numFmtId="0" fontId="10" fillId="9" borderId="13" xfId="53" applyNumberFormat="1" applyFont="1" applyFill="1" applyBorder="1" applyAlignment="1">
      <alignment vertical="center" wrapText="1"/>
      <protection/>
    </xf>
    <xf numFmtId="0" fontId="2" fillId="9" borderId="14" xfId="53" applyFill="1" applyBorder="1" applyAlignment="1">
      <alignment horizontal="center" vertical="center"/>
      <protection/>
    </xf>
    <xf numFmtId="21" fontId="2" fillId="9" borderId="15" xfId="53" applyNumberFormat="1" applyFill="1" applyBorder="1" applyAlignment="1">
      <alignment horizontal="center" vertical="center"/>
      <protection/>
    </xf>
    <xf numFmtId="21" fontId="2" fillId="9" borderId="16" xfId="53" applyNumberFormat="1" applyFill="1" applyBorder="1" applyAlignment="1">
      <alignment horizontal="center" vertical="center"/>
      <protection/>
    </xf>
    <xf numFmtId="0" fontId="2" fillId="9" borderId="17" xfId="53" applyFill="1" applyBorder="1" applyAlignment="1">
      <alignment horizontal="center" vertical="center"/>
      <protection/>
    </xf>
    <xf numFmtId="0" fontId="10" fillId="10" borderId="13" xfId="53" applyNumberFormat="1" applyFont="1" applyFill="1" applyBorder="1" applyAlignment="1">
      <alignment horizontal="center" vertical="center" wrapText="1"/>
      <protection/>
    </xf>
    <xf numFmtId="0" fontId="10" fillId="10" borderId="18" xfId="53" applyNumberFormat="1" applyFont="1" applyFill="1" applyBorder="1" applyAlignment="1">
      <alignment horizontal="left" vertical="center" wrapText="1"/>
      <protection/>
    </xf>
    <xf numFmtId="0" fontId="10" fillId="10" borderId="13" xfId="53" applyNumberFormat="1" applyFont="1" applyFill="1" applyBorder="1" applyAlignment="1">
      <alignment vertical="center" wrapText="1"/>
      <protection/>
    </xf>
    <xf numFmtId="0" fontId="2" fillId="10" borderId="14" xfId="53" applyFill="1" applyBorder="1" applyAlignment="1">
      <alignment horizontal="center" vertical="center"/>
      <protection/>
    </xf>
    <xf numFmtId="21" fontId="2" fillId="10" borderId="15" xfId="53" applyNumberFormat="1" applyFill="1" applyBorder="1" applyAlignment="1">
      <alignment horizontal="center" vertical="center"/>
      <protection/>
    </xf>
    <xf numFmtId="21" fontId="2" fillId="10" borderId="16" xfId="53" applyNumberFormat="1" applyFill="1" applyBorder="1" applyAlignment="1">
      <alignment horizontal="center" vertical="center"/>
      <protection/>
    </xf>
    <xf numFmtId="0" fontId="2" fillId="10" borderId="17" xfId="53" applyFill="1" applyBorder="1" applyAlignment="1">
      <alignment horizontal="center" vertical="center"/>
      <protection/>
    </xf>
    <xf numFmtId="0" fontId="12" fillId="10" borderId="13" xfId="53" applyNumberFormat="1" applyFont="1" applyFill="1" applyBorder="1" applyAlignment="1">
      <alignment horizontal="center" vertical="center" wrapText="1"/>
      <protection/>
    </xf>
    <xf numFmtId="0" fontId="12" fillId="10" borderId="18" xfId="53" applyNumberFormat="1" applyFont="1" applyFill="1" applyBorder="1" applyAlignment="1">
      <alignment horizontal="left" vertical="center" wrapText="1"/>
      <protection/>
    </xf>
    <xf numFmtId="0" fontId="12" fillId="10" borderId="13" xfId="53" applyNumberFormat="1" applyFont="1" applyFill="1" applyBorder="1" applyAlignment="1">
      <alignment vertical="center" wrapText="1"/>
      <protection/>
    </xf>
    <xf numFmtId="0" fontId="58" fillId="0" borderId="0" xfId="53" applyFont="1" applyAlignment="1">
      <alignment horizontal="center"/>
      <protection/>
    </xf>
    <xf numFmtId="0" fontId="58" fillId="0" borderId="10" xfId="53" applyFont="1" applyBorder="1" applyAlignment="1">
      <alignment horizontal="center"/>
      <protection/>
    </xf>
    <xf numFmtId="21" fontId="59" fillId="0" borderId="10" xfId="53" applyNumberFormat="1" applyFont="1" applyBorder="1" applyAlignment="1">
      <alignment horizontal="center"/>
      <protection/>
    </xf>
    <xf numFmtId="0" fontId="11" fillId="10" borderId="16" xfId="53" applyFont="1" applyFill="1" applyBorder="1" applyAlignment="1">
      <alignment horizontal="center" vertical="center"/>
      <protection/>
    </xf>
    <xf numFmtId="0" fontId="11" fillId="9" borderId="16" xfId="53" applyFont="1" applyFill="1" applyBorder="1" applyAlignment="1">
      <alignment horizontal="center" vertical="center"/>
      <protection/>
    </xf>
    <xf numFmtId="21" fontId="2" fillId="10" borderId="17" xfId="53" applyNumberFormat="1" applyFill="1" applyBorder="1" applyAlignment="1">
      <alignment horizontal="center" vertical="center"/>
      <protection/>
    </xf>
    <xf numFmtId="21" fontId="2" fillId="9" borderId="17" xfId="53" applyNumberFormat="1" applyFill="1" applyBorder="1" applyAlignment="1">
      <alignment horizontal="center" vertical="center"/>
      <protection/>
    </xf>
    <xf numFmtId="0" fontId="60" fillId="0" borderId="19" xfId="53" applyNumberFormat="1" applyFont="1" applyBorder="1" applyAlignment="1">
      <alignment horizontal="center" vertical="center" wrapText="1"/>
      <protection/>
    </xf>
    <xf numFmtId="0" fontId="2" fillId="10" borderId="16" xfId="53" applyFont="1" applyFill="1" applyBorder="1" applyAlignment="1">
      <alignment horizontal="center" vertical="center"/>
      <protection/>
    </xf>
    <xf numFmtId="0" fontId="5" fillId="0" borderId="20" xfId="53" applyNumberFormat="1" applyFont="1" applyBorder="1" applyAlignment="1">
      <alignment horizontal="center" vertical="center" wrapText="1"/>
      <protection/>
    </xf>
    <xf numFmtId="0" fontId="5" fillId="0" borderId="21" xfId="53" applyNumberFormat="1" applyFont="1" applyBorder="1" applyAlignment="1">
      <alignment horizontal="center" vertical="center" wrapText="1"/>
      <protection/>
    </xf>
    <xf numFmtId="0" fontId="5" fillId="0" borderId="22" xfId="53" applyNumberFormat="1" applyFont="1" applyBorder="1" applyAlignment="1">
      <alignment horizontal="center" vertical="center" wrapText="1"/>
      <protection/>
    </xf>
    <xf numFmtId="0" fontId="6" fillId="0" borderId="23" xfId="53" applyNumberFormat="1" applyFont="1" applyBorder="1" applyAlignment="1">
      <alignment horizontal="center" vertical="center" wrapText="1"/>
      <protection/>
    </xf>
    <xf numFmtId="0" fontId="6" fillId="0" borderId="21" xfId="53" applyNumberFormat="1" applyFont="1" applyBorder="1" applyAlignment="1">
      <alignment horizontal="center" vertical="center" textRotation="90" wrapText="1"/>
      <protection/>
    </xf>
    <xf numFmtId="0" fontId="6" fillId="0" borderId="22" xfId="53" applyNumberFormat="1" applyFont="1" applyBorder="1" applyAlignment="1">
      <alignment horizontal="center" vertical="center" textRotation="90" wrapText="1"/>
      <protection/>
    </xf>
    <xf numFmtId="0" fontId="6" fillId="0" borderId="20" xfId="53" applyNumberFormat="1" applyFont="1" applyBorder="1" applyAlignment="1">
      <alignment horizontal="center" vertical="center" wrapText="1"/>
      <protection/>
    </xf>
    <xf numFmtId="0" fontId="6" fillId="0" borderId="21" xfId="53" applyNumberFormat="1" applyFont="1" applyBorder="1" applyAlignment="1">
      <alignment horizontal="center" vertical="center" wrapText="1"/>
      <protection/>
    </xf>
    <xf numFmtId="0" fontId="6" fillId="0" borderId="22" xfId="53" applyNumberFormat="1" applyFont="1" applyBorder="1" applyAlignment="1">
      <alignment horizontal="center" vertical="center" wrapText="1"/>
      <protection/>
    </xf>
    <xf numFmtId="0" fontId="6" fillId="0" borderId="24" xfId="53" applyNumberFormat="1" applyFont="1" applyBorder="1" applyAlignment="1">
      <alignment horizontal="center" vertical="center" wrapText="1"/>
      <protection/>
    </xf>
    <xf numFmtId="0" fontId="6" fillId="0" borderId="25" xfId="53" applyNumberFormat="1" applyFont="1" applyBorder="1" applyAlignment="1">
      <alignment horizontal="center" vertical="center" wrapText="1"/>
      <protection/>
    </xf>
    <xf numFmtId="0" fontId="2" fillId="9" borderId="16" xfId="53" applyFont="1" applyFill="1" applyBorder="1" applyAlignment="1">
      <alignment horizontal="center" vertical="center"/>
      <protection/>
    </xf>
    <xf numFmtId="0" fontId="6" fillId="33" borderId="26" xfId="53" applyNumberFormat="1" applyFont="1" applyFill="1" applyBorder="1" applyAlignment="1">
      <alignment horizontal="center" vertical="center" wrapText="1"/>
      <protection/>
    </xf>
    <xf numFmtId="0" fontId="6" fillId="33" borderId="27" xfId="53" applyNumberFormat="1" applyFont="1" applyFill="1" applyBorder="1" applyAlignment="1">
      <alignment horizontal="center" vertical="center" wrapText="1"/>
      <protection/>
    </xf>
    <xf numFmtId="0" fontId="6" fillId="33" borderId="24" xfId="53" applyNumberFormat="1" applyFont="1" applyFill="1" applyBorder="1" applyAlignment="1">
      <alignment horizontal="center" vertical="center" wrapText="1"/>
      <protection/>
    </xf>
    <xf numFmtId="0" fontId="6" fillId="33" borderId="25" xfId="53" applyNumberFormat="1" applyFont="1" applyFill="1" applyBorder="1" applyAlignment="1">
      <alignment horizontal="center" vertical="center" wrapText="1"/>
      <protection/>
    </xf>
    <xf numFmtId="0" fontId="5" fillId="33" borderId="19" xfId="53" applyNumberFormat="1" applyFont="1" applyFill="1" applyBorder="1" applyAlignment="1">
      <alignment horizontal="center" vertical="center" wrapText="1"/>
      <protection/>
    </xf>
    <xf numFmtId="0" fontId="5" fillId="33" borderId="28" xfId="53" applyNumberFormat="1" applyFont="1" applyFill="1" applyBorder="1" applyAlignment="1">
      <alignment horizontal="center" vertical="center" wrapText="1"/>
      <protection/>
    </xf>
    <xf numFmtId="0" fontId="2" fillId="10" borderId="29" xfId="53" applyFill="1" applyBorder="1" applyAlignment="1">
      <alignment horizontal="center" vertical="center"/>
      <protection/>
    </xf>
    <xf numFmtId="21" fontId="2" fillId="10" borderId="30" xfId="53" applyNumberFormat="1" applyFill="1" applyBorder="1" applyAlignment="1">
      <alignment horizontal="center" vertical="center"/>
      <protection/>
    </xf>
    <xf numFmtId="21" fontId="2" fillId="10" borderId="31" xfId="53" applyNumberFormat="1" applyFill="1" applyBorder="1" applyAlignment="1">
      <alignment horizontal="center" vertical="center"/>
      <protection/>
    </xf>
    <xf numFmtId="0" fontId="2" fillId="10" borderId="32" xfId="53" applyFill="1" applyBorder="1" applyAlignment="1">
      <alignment horizontal="center" vertical="center"/>
      <protection/>
    </xf>
    <xf numFmtId="21" fontId="2" fillId="10" borderId="32" xfId="53" applyNumberFormat="1" applyFill="1" applyBorder="1" applyAlignment="1">
      <alignment horizontal="center" vertical="center"/>
      <protection/>
    </xf>
    <xf numFmtId="0" fontId="2" fillId="10" borderId="31" xfId="53" applyFont="1" applyFill="1" applyBorder="1" applyAlignment="1">
      <alignment horizontal="center" vertical="center"/>
      <protection/>
    </xf>
    <xf numFmtId="0" fontId="11" fillId="10" borderId="31" xfId="53" applyFont="1" applyFill="1" applyBorder="1" applyAlignment="1">
      <alignment horizontal="center" vertical="center"/>
      <protection/>
    </xf>
    <xf numFmtId="0" fontId="10" fillId="16" borderId="33" xfId="53" applyNumberFormat="1" applyFont="1" applyFill="1" applyBorder="1" applyAlignment="1">
      <alignment horizontal="center" vertical="center" wrapText="1"/>
      <protection/>
    </xf>
    <xf numFmtId="0" fontId="10" fillId="16" borderId="33" xfId="53" applyNumberFormat="1" applyFont="1" applyFill="1" applyBorder="1" applyAlignment="1">
      <alignment vertical="center" wrapText="1"/>
      <protection/>
    </xf>
    <xf numFmtId="0" fontId="2" fillId="16" borderId="29" xfId="53" applyFill="1" applyBorder="1" applyAlignment="1">
      <alignment horizontal="center" vertical="center"/>
      <protection/>
    </xf>
    <xf numFmtId="21" fontId="2" fillId="16" borderId="30" xfId="53" applyNumberFormat="1" applyFill="1" applyBorder="1" applyAlignment="1">
      <alignment horizontal="center" vertical="center"/>
      <protection/>
    </xf>
    <xf numFmtId="21" fontId="2" fillId="16" borderId="31" xfId="53" applyNumberFormat="1" applyFill="1" applyBorder="1" applyAlignment="1">
      <alignment horizontal="center" vertical="center"/>
      <protection/>
    </xf>
    <xf numFmtId="0" fontId="2" fillId="16" borderId="32" xfId="53" applyFill="1" applyBorder="1" applyAlignment="1">
      <alignment horizontal="center" vertical="center"/>
      <protection/>
    </xf>
    <xf numFmtId="21" fontId="2" fillId="16" borderId="32" xfId="53" applyNumberFormat="1" applyFill="1" applyBorder="1" applyAlignment="1">
      <alignment horizontal="center" vertical="center"/>
      <protection/>
    </xf>
    <xf numFmtId="0" fontId="2" fillId="16" borderId="31" xfId="53" applyFont="1" applyFill="1" applyBorder="1" applyAlignment="1">
      <alignment horizontal="center" vertical="center"/>
      <protection/>
    </xf>
    <xf numFmtId="0" fontId="11" fillId="16" borderId="31" xfId="53" applyFont="1" applyFill="1" applyBorder="1" applyAlignment="1">
      <alignment horizontal="center" vertical="center"/>
      <protection/>
    </xf>
    <xf numFmtId="0" fontId="10" fillId="16" borderId="13" xfId="53" applyNumberFormat="1" applyFont="1" applyFill="1" applyBorder="1" applyAlignment="1">
      <alignment horizontal="center" vertical="center" wrapText="1"/>
      <protection/>
    </xf>
    <xf numFmtId="0" fontId="10" fillId="16" borderId="18" xfId="53" applyNumberFormat="1" applyFont="1" applyFill="1" applyBorder="1" applyAlignment="1">
      <alignment horizontal="left" vertical="center" wrapText="1"/>
      <protection/>
    </xf>
    <xf numFmtId="0" fontId="10" fillId="16" borderId="13" xfId="53" applyNumberFormat="1" applyFont="1" applyFill="1" applyBorder="1" applyAlignment="1">
      <alignment vertical="center" wrapText="1"/>
      <protection/>
    </xf>
    <xf numFmtId="0" fontId="2" fillId="16" borderId="14" xfId="53" applyFill="1" applyBorder="1" applyAlignment="1">
      <alignment horizontal="center" vertical="center"/>
      <protection/>
    </xf>
    <xf numFmtId="21" fontId="2" fillId="16" borderId="15" xfId="53" applyNumberFormat="1" applyFill="1" applyBorder="1" applyAlignment="1">
      <alignment horizontal="center" vertical="center"/>
      <protection/>
    </xf>
    <xf numFmtId="21" fontId="2" fillId="16" borderId="16" xfId="53" applyNumberFormat="1" applyFill="1" applyBorder="1" applyAlignment="1">
      <alignment horizontal="center" vertical="center"/>
      <protection/>
    </xf>
    <xf numFmtId="0" fontId="2" fillId="16" borderId="17" xfId="53" applyFill="1" applyBorder="1" applyAlignment="1">
      <alignment horizontal="center" vertical="center"/>
      <protection/>
    </xf>
    <xf numFmtId="21" fontId="2" fillId="16" borderId="17" xfId="53" applyNumberFormat="1" applyFill="1" applyBorder="1" applyAlignment="1">
      <alignment horizontal="center" vertical="center"/>
      <protection/>
    </xf>
    <xf numFmtId="0" fontId="2" fillId="16" borderId="16" xfId="53" applyFont="1" applyFill="1" applyBorder="1" applyAlignment="1">
      <alignment horizontal="center" vertical="center"/>
      <protection/>
    </xf>
    <xf numFmtId="0" fontId="11" fillId="16" borderId="16" xfId="53" applyFont="1" applyFill="1" applyBorder="1" applyAlignment="1">
      <alignment horizontal="center" vertical="center"/>
      <protection/>
    </xf>
    <xf numFmtId="0" fontId="12" fillId="16" borderId="13" xfId="53" applyNumberFormat="1" applyFont="1" applyFill="1" applyBorder="1" applyAlignment="1">
      <alignment horizontal="center" vertical="center" wrapText="1"/>
      <protection/>
    </xf>
    <xf numFmtId="0" fontId="12" fillId="16" borderId="18" xfId="53" applyNumberFormat="1" applyFont="1" applyFill="1" applyBorder="1" applyAlignment="1">
      <alignment horizontal="left" vertical="center" wrapText="1"/>
      <protection/>
    </xf>
    <xf numFmtId="0" fontId="12" fillId="16" borderId="13" xfId="53" applyNumberFormat="1" applyFont="1" applyFill="1" applyBorder="1" applyAlignment="1">
      <alignment vertical="center" wrapText="1"/>
      <protection/>
    </xf>
    <xf numFmtId="0" fontId="10" fillId="3" borderId="13" xfId="53" applyNumberFormat="1" applyFont="1" applyFill="1" applyBorder="1" applyAlignment="1">
      <alignment horizontal="center" vertical="center" wrapText="1"/>
      <protection/>
    </xf>
    <xf numFmtId="0" fontId="10" fillId="3" borderId="18" xfId="53" applyNumberFormat="1" applyFont="1" applyFill="1" applyBorder="1" applyAlignment="1">
      <alignment horizontal="left" vertical="center" wrapText="1"/>
      <protection/>
    </xf>
    <xf numFmtId="0" fontId="10" fillId="3" borderId="13" xfId="53" applyNumberFormat="1" applyFont="1" applyFill="1" applyBorder="1" applyAlignment="1">
      <alignment vertical="center" wrapText="1"/>
      <protection/>
    </xf>
    <xf numFmtId="0" fontId="2" fillId="3" borderId="14" xfId="53" applyFill="1" applyBorder="1" applyAlignment="1">
      <alignment horizontal="center" vertical="center"/>
      <protection/>
    </xf>
    <xf numFmtId="21" fontId="2" fillId="3" borderId="15" xfId="53" applyNumberFormat="1" applyFill="1" applyBorder="1" applyAlignment="1">
      <alignment horizontal="center" vertical="center"/>
      <protection/>
    </xf>
    <xf numFmtId="21" fontId="2" fillId="3" borderId="16" xfId="53" applyNumberFormat="1" applyFill="1" applyBorder="1" applyAlignment="1">
      <alignment horizontal="center" vertical="center"/>
      <protection/>
    </xf>
    <xf numFmtId="21" fontId="2" fillId="3" borderId="17" xfId="53" applyNumberFormat="1" applyFill="1" applyBorder="1" applyAlignment="1">
      <alignment horizontal="center" vertical="center"/>
      <protection/>
    </xf>
    <xf numFmtId="0" fontId="2" fillId="3" borderId="16" xfId="53" applyFont="1" applyFill="1" applyBorder="1" applyAlignment="1">
      <alignment horizontal="center" vertical="center"/>
      <protection/>
    </xf>
    <xf numFmtId="0" fontId="2" fillId="3" borderId="17" xfId="53" applyFill="1" applyBorder="1" applyAlignment="1">
      <alignment horizontal="center" vertical="center"/>
      <protection/>
    </xf>
    <xf numFmtId="0" fontId="11" fillId="3" borderId="16" xfId="53" applyFont="1" applyFill="1" applyBorder="1" applyAlignment="1">
      <alignment horizontal="center" vertical="center"/>
      <protection/>
    </xf>
    <xf numFmtId="0" fontId="5" fillId="0" borderId="34" xfId="53" applyNumberFormat="1" applyFont="1" applyBorder="1" applyAlignment="1">
      <alignment horizontal="center" vertical="center" wrapText="1"/>
      <protection/>
    </xf>
    <xf numFmtId="0" fontId="6" fillId="33" borderId="23" xfId="53" applyNumberFormat="1" applyFont="1" applyFill="1" applyBorder="1" applyAlignment="1">
      <alignment horizontal="center" vertical="center" wrapText="1"/>
      <protection/>
    </xf>
    <xf numFmtId="0" fontId="5" fillId="0" borderId="35" xfId="53" applyNumberFormat="1" applyFont="1" applyBorder="1" applyAlignment="1">
      <alignment horizontal="center" vertical="center" wrapText="1"/>
      <protection/>
    </xf>
    <xf numFmtId="0" fontId="6" fillId="0" borderId="36" xfId="53" applyNumberFormat="1" applyFont="1" applyBorder="1" applyAlignment="1">
      <alignment horizontal="center" vertical="center" textRotation="90" wrapText="1"/>
      <protection/>
    </xf>
    <xf numFmtId="0" fontId="5" fillId="0" borderId="36" xfId="53" applyNumberFormat="1" applyFont="1" applyBorder="1" applyAlignment="1">
      <alignment horizontal="center" vertical="center" wrapText="1"/>
      <protection/>
    </xf>
    <xf numFmtId="0" fontId="6" fillId="0" borderId="36" xfId="53" applyNumberFormat="1" applyFont="1" applyBorder="1" applyAlignment="1">
      <alignment horizontal="center" vertical="center" wrapText="1"/>
      <protection/>
    </xf>
    <xf numFmtId="0" fontId="6" fillId="0" borderId="10" xfId="53" applyNumberFormat="1" applyFont="1" applyBorder="1" applyAlignment="1">
      <alignment horizontal="center" vertical="center" wrapText="1"/>
      <protection/>
    </xf>
    <xf numFmtId="0" fontId="6" fillId="0" borderId="37" xfId="53" applyNumberFormat="1" applyFont="1" applyBorder="1" applyAlignment="1">
      <alignment horizontal="center" vertical="center" wrapText="1"/>
      <protection/>
    </xf>
    <xf numFmtId="0" fontId="5" fillId="33" borderId="38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center"/>
      <protection/>
    </xf>
    <xf numFmtId="0" fontId="6" fillId="0" borderId="39" xfId="53" applyNumberFormat="1" applyFont="1" applyBorder="1" applyAlignment="1">
      <alignment horizontal="center" vertical="center" wrapText="1"/>
      <protection/>
    </xf>
    <xf numFmtId="0" fontId="4" fillId="0" borderId="20" xfId="53" applyFont="1" applyBorder="1" applyAlignment="1">
      <alignment horizontal="center" vertical="center" wrapText="1"/>
      <protection/>
    </xf>
    <xf numFmtId="0" fontId="4" fillId="0" borderId="21" xfId="53" applyFont="1" applyBorder="1" applyAlignment="1">
      <alignment horizontal="center" vertical="center" wrapText="1"/>
      <protection/>
    </xf>
    <xf numFmtId="0" fontId="5" fillId="0" borderId="40" xfId="53" applyNumberFormat="1" applyFont="1" applyBorder="1" applyAlignment="1">
      <alignment horizontal="center" vertical="center" wrapText="1"/>
      <protection/>
    </xf>
    <xf numFmtId="0" fontId="4" fillId="0" borderId="22" xfId="53" applyFont="1" applyBorder="1" applyAlignment="1">
      <alignment horizontal="center" vertical="center" wrapText="1"/>
      <protection/>
    </xf>
    <xf numFmtId="0" fontId="6" fillId="0" borderId="41" xfId="53" applyNumberFormat="1" applyFont="1" applyBorder="1" applyAlignment="1">
      <alignment horizontal="center" vertical="center" wrapText="1"/>
      <protection/>
    </xf>
    <xf numFmtId="0" fontId="10" fillId="34" borderId="18" xfId="53" applyNumberFormat="1" applyFont="1" applyFill="1" applyBorder="1" applyAlignment="1">
      <alignment horizontal="center" vertical="center" wrapText="1"/>
      <protection/>
    </xf>
    <xf numFmtId="0" fontId="10" fillId="35" borderId="37" xfId="53" applyNumberFormat="1" applyFont="1" applyFill="1" applyBorder="1" applyAlignment="1">
      <alignment horizontal="center" vertical="center" wrapText="1"/>
      <protection/>
    </xf>
    <xf numFmtId="0" fontId="10" fillId="35" borderId="18" xfId="53" applyNumberFormat="1" applyFont="1" applyFill="1" applyBorder="1" applyAlignment="1">
      <alignment horizontal="center" vertical="center" wrapText="1"/>
      <protection/>
    </xf>
    <xf numFmtId="0" fontId="2" fillId="0" borderId="0" xfId="53" applyAlignment="1">
      <alignment horizontal="center"/>
      <protection/>
    </xf>
    <xf numFmtId="0" fontId="2" fillId="0" borderId="0" xfId="53" applyAlignment="1">
      <alignment vertical="center"/>
      <protection/>
    </xf>
    <xf numFmtId="0" fontId="36" fillId="33" borderId="21" xfId="53" applyNumberFormat="1" applyFont="1" applyFill="1" applyBorder="1" applyAlignment="1">
      <alignment horizontal="left" vertical="center" wrapText="1"/>
      <protection/>
    </xf>
    <xf numFmtId="0" fontId="36" fillId="33" borderId="42" xfId="53" applyNumberFormat="1" applyFont="1" applyFill="1" applyBorder="1" applyAlignment="1">
      <alignment horizontal="center" vertical="center" wrapText="1"/>
      <protection/>
    </xf>
    <xf numFmtId="21" fontId="11" fillId="33" borderId="42" xfId="53" applyNumberFormat="1" applyFont="1" applyFill="1" applyBorder="1" applyAlignment="1">
      <alignment horizontal="center" vertical="center"/>
      <protection/>
    </xf>
    <xf numFmtId="1" fontId="11" fillId="33" borderId="43" xfId="53" applyNumberFormat="1" applyFont="1" applyFill="1" applyBorder="1" applyAlignment="1">
      <alignment horizontal="center" vertical="center"/>
      <protection/>
    </xf>
    <xf numFmtId="0" fontId="11" fillId="33" borderId="42" xfId="53" applyFont="1" applyFill="1" applyBorder="1" applyAlignment="1">
      <alignment horizontal="center" vertical="center"/>
      <protection/>
    </xf>
    <xf numFmtId="0" fontId="61" fillId="33" borderId="44" xfId="53" applyNumberFormat="1" applyFont="1" applyFill="1" applyBorder="1" applyAlignment="1">
      <alignment horizontal="center" vertical="center" wrapText="1"/>
      <protection/>
    </xf>
    <xf numFmtId="0" fontId="10" fillId="0" borderId="37" xfId="53" applyNumberFormat="1" applyFont="1" applyFill="1" applyBorder="1" applyAlignment="1">
      <alignment horizontal="center" vertical="center" wrapText="1"/>
      <protection/>
    </xf>
    <xf numFmtId="0" fontId="10" fillId="0" borderId="18" xfId="53" applyNumberFormat="1" applyFont="1" applyFill="1" applyBorder="1" applyAlignment="1">
      <alignment horizontal="center" vertical="center" wrapText="1"/>
      <protection/>
    </xf>
    <xf numFmtId="0" fontId="10" fillId="0" borderId="44" xfId="53" applyNumberFormat="1" applyFont="1" applyFill="1" applyBorder="1" applyAlignment="1">
      <alignment horizontal="center" vertical="center" wrapText="1"/>
      <protection/>
    </xf>
    <xf numFmtId="0" fontId="10" fillId="0" borderId="45" xfId="53" applyNumberFormat="1" applyFont="1" applyFill="1" applyBorder="1" applyAlignment="1">
      <alignment horizontal="center" vertical="center" wrapText="1"/>
      <protection/>
    </xf>
    <xf numFmtId="0" fontId="39" fillId="0" borderId="10" xfId="53" applyFont="1" applyBorder="1" applyAlignment="1">
      <alignment horizontal="left" vertical="center"/>
      <protection/>
    </xf>
    <xf numFmtId="0" fontId="39" fillId="0" borderId="10" xfId="53" applyFont="1" applyBorder="1" applyAlignment="1">
      <alignment vertical="center"/>
      <protection/>
    </xf>
    <xf numFmtId="21" fontId="11" fillId="33" borderId="21" xfId="53" applyNumberFormat="1" applyFont="1" applyFill="1" applyBorder="1" applyAlignment="1">
      <alignment horizontal="center" vertical="center"/>
      <protection/>
    </xf>
    <xf numFmtId="0" fontId="36" fillId="33" borderId="37" xfId="53" applyNumberFormat="1" applyFont="1" applyFill="1" applyBorder="1" applyAlignment="1">
      <alignment horizontal="left" vertical="center" wrapText="1"/>
      <protection/>
    </xf>
    <xf numFmtId="0" fontId="36" fillId="33" borderId="46" xfId="53" applyNumberFormat="1" applyFont="1" applyFill="1" applyBorder="1" applyAlignment="1">
      <alignment horizontal="center" vertical="center" wrapText="1"/>
      <protection/>
    </xf>
    <xf numFmtId="21" fontId="11" fillId="33" borderId="46" xfId="53" applyNumberFormat="1" applyFont="1" applyFill="1" applyBorder="1" applyAlignment="1">
      <alignment horizontal="center" vertical="center"/>
      <protection/>
    </xf>
    <xf numFmtId="21" fontId="11" fillId="33" borderId="37" xfId="53" applyNumberFormat="1" applyFont="1" applyFill="1" applyBorder="1" applyAlignment="1">
      <alignment horizontal="center" vertical="center"/>
      <protection/>
    </xf>
    <xf numFmtId="1" fontId="11" fillId="33" borderId="47" xfId="53" applyNumberFormat="1" applyFont="1" applyFill="1" applyBorder="1" applyAlignment="1">
      <alignment horizontal="center" vertical="center"/>
      <protection/>
    </xf>
    <xf numFmtId="1" fontId="11" fillId="33" borderId="23" xfId="53" applyNumberFormat="1" applyFont="1" applyFill="1" applyBorder="1" applyAlignment="1">
      <alignment horizontal="center" vertical="center"/>
      <protection/>
    </xf>
    <xf numFmtId="0" fontId="11" fillId="33" borderId="46" xfId="53" applyFont="1" applyFill="1" applyBorder="1" applyAlignment="1">
      <alignment horizontal="center" vertical="center"/>
      <protection/>
    </xf>
    <xf numFmtId="0" fontId="36" fillId="33" borderId="27" xfId="53" applyNumberFormat="1" applyFont="1" applyFill="1" applyBorder="1" applyAlignment="1">
      <alignment horizontal="center" vertical="center" wrapText="1"/>
      <protection/>
    </xf>
    <xf numFmtId="0" fontId="36" fillId="33" borderId="48" xfId="53" applyNumberFormat="1" applyFont="1" applyFill="1" applyBorder="1" applyAlignment="1">
      <alignment horizontal="center" vertical="center" wrapText="1"/>
      <protection/>
    </xf>
    <xf numFmtId="0" fontId="4" fillId="33" borderId="40" xfId="53" applyFont="1" applyFill="1" applyBorder="1" applyAlignment="1">
      <alignment horizontal="center" vertical="center"/>
      <protection/>
    </xf>
    <xf numFmtId="0" fontId="4" fillId="33" borderId="12" xfId="53" applyFont="1" applyFill="1" applyBorder="1" applyAlignment="1">
      <alignment horizontal="center" vertical="center"/>
      <protection/>
    </xf>
    <xf numFmtId="0" fontId="5" fillId="0" borderId="39" xfId="53" applyNumberFormat="1" applyFont="1" applyBorder="1" applyAlignment="1">
      <alignment horizontal="center" vertical="center" wrapText="1"/>
      <protection/>
    </xf>
    <xf numFmtId="0" fontId="5" fillId="0" borderId="12" xfId="53" applyNumberFormat="1" applyFont="1" applyBorder="1" applyAlignment="1">
      <alignment horizontal="center" vertical="center" wrapText="1"/>
      <protection/>
    </xf>
    <xf numFmtId="0" fontId="6" fillId="0" borderId="49" xfId="53" applyNumberFormat="1" applyFont="1" applyBorder="1" applyAlignment="1">
      <alignment horizontal="center" vertical="center" wrapText="1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1" fontId="11" fillId="33" borderId="50" xfId="53" applyNumberFormat="1" applyFont="1" applyFill="1" applyBorder="1" applyAlignment="1">
      <alignment horizontal="center" vertical="center"/>
      <protection/>
    </xf>
    <xf numFmtId="1" fontId="11" fillId="33" borderId="46" xfId="53" applyNumberFormat="1" applyFont="1" applyFill="1" applyBorder="1" applyAlignment="1">
      <alignment horizontal="center" vertical="center"/>
      <protection/>
    </xf>
    <xf numFmtId="1" fontId="11" fillId="33" borderId="51" xfId="53" applyNumberFormat="1" applyFont="1" applyFill="1" applyBorder="1" applyAlignment="1">
      <alignment horizontal="center" vertical="center"/>
      <protection/>
    </xf>
    <xf numFmtId="1" fontId="11" fillId="33" borderId="42" xfId="53" applyNumberFormat="1" applyFont="1" applyFill="1" applyBorder="1" applyAlignment="1">
      <alignment horizontal="center" vertical="center"/>
      <protection/>
    </xf>
    <xf numFmtId="0" fontId="4" fillId="33" borderId="39" xfId="53" applyFont="1" applyFill="1" applyBorder="1" applyAlignment="1">
      <alignment horizontal="center" vertical="center"/>
      <protection/>
    </xf>
    <xf numFmtId="0" fontId="6" fillId="33" borderId="24" xfId="53" applyNumberFormat="1" applyFont="1" applyFill="1" applyBorder="1" applyAlignment="1">
      <alignment horizontal="center" vertical="center" wrapText="1"/>
      <protection/>
    </xf>
    <xf numFmtId="1" fontId="11" fillId="33" borderId="26" xfId="53" applyNumberFormat="1" applyFont="1" applyFill="1" applyBorder="1" applyAlignment="1">
      <alignment horizontal="center" vertical="center"/>
      <protection/>
    </xf>
    <xf numFmtId="1" fontId="11" fillId="33" borderId="52" xfId="53" applyNumberFormat="1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36" fillId="33" borderId="22" xfId="53" applyNumberFormat="1" applyFont="1" applyFill="1" applyBorder="1" applyAlignment="1">
      <alignment horizontal="left" vertical="center" wrapText="1"/>
      <protection/>
    </xf>
    <xf numFmtId="0" fontId="36" fillId="33" borderId="28" xfId="53" applyNumberFormat="1" applyFont="1" applyFill="1" applyBorder="1" applyAlignment="1">
      <alignment horizontal="center" vertical="center" wrapText="1"/>
      <protection/>
    </xf>
    <xf numFmtId="0" fontId="36" fillId="33" borderId="25" xfId="53" applyNumberFormat="1" applyFont="1" applyFill="1" applyBorder="1" applyAlignment="1">
      <alignment horizontal="center" vertical="center" wrapText="1"/>
      <protection/>
    </xf>
    <xf numFmtId="21" fontId="11" fillId="33" borderId="28" xfId="53" applyNumberFormat="1" applyFont="1" applyFill="1" applyBorder="1" applyAlignment="1">
      <alignment horizontal="center" vertical="center"/>
      <protection/>
    </xf>
    <xf numFmtId="21" fontId="11" fillId="33" borderId="22" xfId="53" applyNumberFormat="1" applyFont="1" applyFill="1" applyBorder="1" applyAlignment="1">
      <alignment horizontal="center" vertical="center"/>
      <protection/>
    </xf>
    <xf numFmtId="1" fontId="11" fillId="33" borderId="41" xfId="53" applyNumberFormat="1" applyFont="1" applyFill="1" applyBorder="1" applyAlignment="1">
      <alignment horizontal="center" vertical="center"/>
      <protection/>
    </xf>
    <xf numFmtId="1" fontId="11" fillId="33" borderId="10" xfId="53" applyNumberFormat="1" applyFont="1" applyFill="1" applyBorder="1" applyAlignment="1">
      <alignment horizontal="center" vertical="center"/>
      <protection/>
    </xf>
    <xf numFmtId="0" fontId="11" fillId="33" borderId="28" xfId="53" applyFont="1" applyFill="1" applyBorder="1" applyAlignment="1">
      <alignment horizontal="center" vertical="center"/>
      <protection/>
    </xf>
    <xf numFmtId="1" fontId="11" fillId="33" borderId="49" xfId="53" applyNumberFormat="1" applyFont="1" applyFill="1" applyBorder="1" applyAlignment="1">
      <alignment horizontal="center" vertical="center"/>
      <protection/>
    </xf>
    <xf numFmtId="1" fontId="11" fillId="33" borderId="28" xfId="53" applyNumberFormat="1" applyFont="1" applyFill="1" applyBorder="1" applyAlignment="1">
      <alignment horizontal="center" vertical="center"/>
      <protection/>
    </xf>
    <xf numFmtId="0" fontId="10" fillId="36" borderId="44" xfId="53" applyNumberFormat="1" applyFont="1" applyFill="1" applyBorder="1" applyAlignment="1">
      <alignment horizontal="left" vertical="center" wrapText="1"/>
      <protection/>
    </xf>
    <xf numFmtId="0" fontId="10" fillId="36" borderId="33" xfId="53" applyNumberFormat="1" applyFont="1" applyFill="1" applyBorder="1" applyAlignment="1">
      <alignment horizontal="center" vertical="center" wrapText="1"/>
      <protection/>
    </xf>
    <xf numFmtId="0" fontId="10" fillId="36" borderId="31" xfId="53" applyNumberFormat="1" applyFont="1" applyFill="1" applyBorder="1" applyAlignment="1">
      <alignment horizontal="center" vertical="center" wrapText="1"/>
      <protection/>
    </xf>
    <xf numFmtId="21" fontId="2" fillId="36" borderId="33" xfId="53" applyNumberFormat="1" applyFill="1" applyBorder="1" applyAlignment="1">
      <alignment horizontal="center" vertical="center"/>
      <protection/>
    </xf>
    <xf numFmtId="21" fontId="2" fillId="36" borderId="44" xfId="53" applyNumberFormat="1" applyFill="1" applyBorder="1" applyAlignment="1">
      <alignment horizontal="center" vertical="center"/>
      <protection/>
    </xf>
    <xf numFmtId="1" fontId="2" fillId="36" borderId="32" xfId="53" applyNumberFormat="1" applyFill="1" applyBorder="1" applyAlignment="1">
      <alignment horizontal="center" vertical="center"/>
      <protection/>
    </xf>
    <xf numFmtId="1" fontId="2" fillId="36" borderId="30" xfId="53" applyNumberFormat="1" applyFill="1" applyBorder="1" applyAlignment="1">
      <alignment horizontal="center" vertical="center"/>
      <protection/>
    </xf>
    <xf numFmtId="1" fontId="2" fillId="36" borderId="33" xfId="53" applyNumberFormat="1" applyFill="1" applyBorder="1" applyAlignment="1">
      <alignment horizontal="center" vertical="center"/>
      <protection/>
    </xf>
    <xf numFmtId="1" fontId="11" fillId="36" borderId="53" xfId="53" applyNumberFormat="1" applyFont="1" applyFill="1" applyBorder="1" applyAlignment="1">
      <alignment horizontal="center" vertical="center"/>
      <protection/>
    </xf>
    <xf numFmtId="0" fontId="11" fillId="36" borderId="42" xfId="53" applyFont="1" applyFill="1" applyBorder="1" applyAlignment="1">
      <alignment horizontal="center" vertical="center"/>
      <protection/>
    </xf>
    <xf numFmtId="0" fontId="10" fillId="36" borderId="18" xfId="53" applyNumberFormat="1" applyFont="1" applyFill="1" applyBorder="1" applyAlignment="1">
      <alignment horizontal="left" vertical="center" wrapText="1"/>
      <protection/>
    </xf>
    <xf numFmtId="0" fontId="10" fillId="36" borderId="13" xfId="53" applyNumberFormat="1" applyFont="1" applyFill="1" applyBorder="1" applyAlignment="1">
      <alignment horizontal="center" vertical="center" wrapText="1"/>
      <protection/>
    </xf>
    <xf numFmtId="0" fontId="10" fillId="36" borderId="16" xfId="53" applyNumberFormat="1" applyFont="1" applyFill="1" applyBorder="1" applyAlignment="1">
      <alignment horizontal="center" vertical="center" wrapText="1"/>
      <protection/>
    </xf>
    <xf numFmtId="21" fontId="2" fillId="36" borderId="13" xfId="53" applyNumberFormat="1" applyFill="1" applyBorder="1" applyAlignment="1">
      <alignment horizontal="center" vertical="center"/>
      <protection/>
    </xf>
    <xf numFmtId="21" fontId="2" fillId="36" borderId="18" xfId="53" applyNumberFormat="1" applyFill="1" applyBorder="1" applyAlignment="1">
      <alignment horizontal="center" vertical="center"/>
      <protection/>
    </xf>
    <xf numFmtId="1" fontId="2" fillId="36" borderId="17" xfId="53" applyNumberFormat="1" applyFill="1" applyBorder="1" applyAlignment="1">
      <alignment horizontal="center" vertical="center"/>
      <protection/>
    </xf>
    <xf numFmtId="1" fontId="2" fillId="36" borderId="15" xfId="53" applyNumberFormat="1" applyFill="1" applyBorder="1" applyAlignment="1">
      <alignment horizontal="center" vertical="center"/>
      <protection/>
    </xf>
    <xf numFmtId="1" fontId="2" fillId="36" borderId="13" xfId="53" applyNumberFormat="1" applyFill="1" applyBorder="1" applyAlignment="1">
      <alignment horizontal="center" vertical="center"/>
      <protection/>
    </xf>
    <xf numFmtId="0" fontId="10" fillId="36" borderId="45" xfId="53" applyNumberFormat="1" applyFont="1" applyFill="1" applyBorder="1" applyAlignment="1">
      <alignment horizontal="left" vertical="center" wrapText="1"/>
      <protection/>
    </xf>
    <xf numFmtId="0" fontId="10" fillId="36" borderId="54" xfId="53" applyNumberFormat="1" applyFont="1" applyFill="1" applyBorder="1" applyAlignment="1">
      <alignment horizontal="center" vertical="center" wrapText="1"/>
      <protection/>
    </xf>
    <xf numFmtId="0" fontId="10" fillId="36" borderId="55" xfId="53" applyNumberFormat="1" applyFont="1" applyFill="1" applyBorder="1" applyAlignment="1">
      <alignment horizontal="center" vertical="center" wrapText="1"/>
      <protection/>
    </xf>
    <xf numFmtId="21" fontId="2" fillId="36" borderId="54" xfId="53" applyNumberFormat="1" applyFill="1" applyBorder="1" applyAlignment="1">
      <alignment horizontal="center" vertical="center"/>
      <protection/>
    </xf>
    <xf numFmtId="21" fontId="2" fillId="36" borderId="45" xfId="53" applyNumberFormat="1" applyFill="1" applyBorder="1" applyAlignment="1">
      <alignment horizontal="center" vertical="center"/>
      <protection/>
    </xf>
    <xf numFmtId="1" fontId="2" fillId="36" borderId="56" xfId="53" applyNumberFormat="1" applyFill="1" applyBorder="1" applyAlignment="1">
      <alignment horizontal="center" vertical="center"/>
      <protection/>
    </xf>
    <xf numFmtId="1" fontId="2" fillId="36" borderId="57" xfId="53" applyNumberFormat="1" applyFill="1" applyBorder="1" applyAlignment="1">
      <alignment horizontal="center" vertical="center"/>
      <protection/>
    </xf>
    <xf numFmtId="1" fontId="2" fillId="36" borderId="54" xfId="53" applyNumberFormat="1" applyFill="1" applyBorder="1" applyAlignment="1">
      <alignment horizontal="center" vertical="center"/>
      <protection/>
    </xf>
    <xf numFmtId="1" fontId="11" fillId="36" borderId="58" xfId="53" applyNumberFormat="1" applyFont="1" applyFill="1" applyBorder="1" applyAlignment="1">
      <alignment horizontal="center" vertical="center"/>
      <protection/>
    </xf>
    <xf numFmtId="0" fontId="11" fillId="36" borderId="28" xfId="53" applyFont="1" applyFill="1" applyBorder="1" applyAlignment="1">
      <alignment horizontal="center" vertical="center"/>
      <protection/>
    </xf>
    <xf numFmtId="1" fontId="62" fillId="36" borderId="50" xfId="53" applyNumberFormat="1" applyFont="1" applyFill="1" applyBorder="1" applyAlignment="1">
      <alignment horizontal="center" vertical="center"/>
      <protection/>
    </xf>
    <xf numFmtId="1" fontId="2" fillId="36" borderId="47" xfId="53" applyNumberFormat="1" applyFill="1" applyBorder="1" applyAlignment="1">
      <alignment horizontal="center" vertical="center"/>
      <protection/>
    </xf>
    <xf numFmtId="1" fontId="62" fillId="36" borderId="17" xfId="53" applyNumberFormat="1" applyFont="1" applyFill="1" applyBorder="1" applyAlignment="1">
      <alignment horizontal="center" vertical="center"/>
      <protection/>
    </xf>
    <xf numFmtId="0" fontId="10" fillId="37" borderId="20" xfId="53" applyNumberFormat="1" applyFont="1" applyFill="1" applyBorder="1" applyAlignment="1">
      <alignment horizontal="left" vertical="center" wrapText="1"/>
      <protection/>
    </xf>
    <xf numFmtId="0" fontId="10" fillId="37" borderId="37" xfId="53" applyNumberFormat="1" applyFont="1" applyFill="1" applyBorder="1" applyAlignment="1">
      <alignment horizontal="left" vertical="center" wrapText="1"/>
      <protection/>
    </xf>
    <xf numFmtId="0" fontId="10" fillId="37" borderId="46" xfId="53" applyNumberFormat="1" applyFont="1" applyFill="1" applyBorder="1" applyAlignment="1">
      <alignment horizontal="center" vertical="center" wrapText="1"/>
      <protection/>
    </xf>
    <xf numFmtId="0" fontId="10" fillId="37" borderId="27" xfId="53" applyNumberFormat="1" applyFont="1" applyFill="1" applyBorder="1" applyAlignment="1">
      <alignment horizontal="center" vertical="center" wrapText="1"/>
      <protection/>
    </xf>
    <xf numFmtId="21" fontId="2" fillId="37" borderId="46" xfId="53" applyNumberFormat="1" applyFill="1" applyBorder="1" applyAlignment="1">
      <alignment horizontal="center" vertical="center"/>
      <protection/>
    </xf>
    <xf numFmtId="21" fontId="2" fillId="37" borderId="37" xfId="53" applyNumberFormat="1" applyFill="1" applyBorder="1" applyAlignment="1">
      <alignment horizontal="center" vertical="center"/>
      <protection/>
    </xf>
    <xf numFmtId="1" fontId="2" fillId="37" borderId="50" xfId="53" applyNumberFormat="1" applyFill="1" applyBorder="1" applyAlignment="1">
      <alignment horizontal="center" vertical="center"/>
      <protection/>
    </xf>
    <xf numFmtId="1" fontId="2" fillId="37" borderId="47" xfId="53" applyNumberFormat="1" applyFill="1" applyBorder="1" applyAlignment="1">
      <alignment horizontal="center" vertical="center"/>
      <protection/>
    </xf>
    <xf numFmtId="1" fontId="2" fillId="37" borderId="46" xfId="53" applyNumberFormat="1" applyFill="1" applyBorder="1" applyAlignment="1">
      <alignment horizontal="center" vertical="center"/>
      <protection/>
    </xf>
    <xf numFmtId="1" fontId="11" fillId="37" borderId="59" xfId="53" applyNumberFormat="1" applyFont="1" applyFill="1" applyBorder="1" applyAlignment="1">
      <alignment horizontal="center" vertical="center"/>
      <protection/>
    </xf>
    <xf numFmtId="0" fontId="11" fillId="37" borderId="60" xfId="53" applyFont="1" applyFill="1" applyBorder="1" applyAlignment="1">
      <alignment horizontal="center" vertical="center"/>
      <protection/>
    </xf>
    <xf numFmtId="0" fontId="10" fillId="37" borderId="21" xfId="53" applyNumberFormat="1" applyFont="1" applyFill="1" applyBorder="1" applyAlignment="1">
      <alignment horizontal="left" vertical="center" wrapText="1"/>
      <protection/>
    </xf>
    <xf numFmtId="0" fontId="10" fillId="37" borderId="18" xfId="53" applyNumberFormat="1" applyFont="1" applyFill="1" applyBorder="1" applyAlignment="1">
      <alignment horizontal="left" vertical="center" wrapText="1"/>
      <protection/>
    </xf>
    <xf numFmtId="0" fontId="10" fillId="37" borderId="13" xfId="53" applyNumberFormat="1" applyFont="1" applyFill="1" applyBorder="1" applyAlignment="1">
      <alignment horizontal="center" vertical="center" wrapText="1"/>
      <protection/>
    </xf>
    <xf numFmtId="0" fontId="10" fillId="37" borderId="16" xfId="53" applyNumberFormat="1" applyFont="1" applyFill="1" applyBorder="1" applyAlignment="1">
      <alignment horizontal="center" vertical="center" wrapText="1"/>
      <protection/>
    </xf>
    <xf numFmtId="21" fontId="2" fillId="37" borderId="13" xfId="53" applyNumberFormat="1" applyFill="1" applyBorder="1" applyAlignment="1">
      <alignment horizontal="center" vertical="center"/>
      <protection/>
    </xf>
    <xf numFmtId="21" fontId="2" fillId="37" borderId="18" xfId="53" applyNumberFormat="1" applyFill="1" applyBorder="1" applyAlignment="1">
      <alignment horizontal="center" vertical="center"/>
      <protection/>
    </xf>
    <xf numFmtId="1" fontId="2" fillId="37" borderId="17" xfId="53" applyNumberFormat="1" applyFill="1" applyBorder="1" applyAlignment="1">
      <alignment horizontal="center" vertical="center"/>
      <protection/>
    </xf>
    <xf numFmtId="1" fontId="2" fillId="37" borderId="15" xfId="53" applyNumberFormat="1" applyFill="1" applyBorder="1" applyAlignment="1">
      <alignment horizontal="center" vertical="center"/>
      <protection/>
    </xf>
    <xf numFmtId="1" fontId="2" fillId="37" borderId="13" xfId="53" applyNumberFormat="1" applyFill="1" applyBorder="1" applyAlignment="1">
      <alignment horizontal="center" vertical="center"/>
      <protection/>
    </xf>
    <xf numFmtId="1" fontId="11" fillId="37" borderId="51" xfId="53" applyNumberFormat="1" applyFont="1" applyFill="1" applyBorder="1" applyAlignment="1">
      <alignment horizontal="center" vertical="center"/>
      <protection/>
    </xf>
    <xf numFmtId="0" fontId="11" fillId="37" borderId="42" xfId="53" applyFont="1" applyFill="1" applyBorder="1" applyAlignment="1">
      <alignment horizontal="center" vertical="center"/>
      <protection/>
    </xf>
    <xf numFmtId="0" fontId="10" fillId="37" borderId="22" xfId="53" applyNumberFormat="1" applyFont="1" applyFill="1" applyBorder="1" applyAlignment="1">
      <alignment horizontal="left" vertical="center" wrapText="1"/>
      <protection/>
    </xf>
    <xf numFmtId="0" fontId="10" fillId="37" borderId="45" xfId="53" applyNumberFormat="1" applyFont="1" applyFill="1" applyBorder="1" applyAlignment="1">
      <alignment horizontal="left" vertical="center" wrapText="1"/>
      <protection/>
    </xf>
    <xf numFmtId="0" fontId="10" fillId="37" borderId="54" xfId="53" applyNumberFormat="1" applyFont="1" applyFill="1" applyBorder="1" applyAlignment="1">
      <alignment horizontal="center" vertical="center" wrapText="1"/>
      <protection/>
    </xf>
    <xf numFmtId="0" fontId="10" fillId="37" borderId="55" xfId="53" applyNumberFormat="1" applyFont="1" applyFill="1" applyBorder="1" applyAlignment="1">
      <alignment horizontal="center" vertical="center" wrapText="1"/>
      <protection/>
    </xf>
    <xf numFmtId="21" fontId="2" fillId="37" borderId="54" xfId="53" applyNumberFormat="1" applyFill="1" applyBorder="1" applyAlignment="1">
      <alignment horizontal="center" vertical="center"/>
      <protection/>
    </xf>
    <xf numFmtId="21" fontId="2" fillId="37" borderId="45" xfId="53" applyNumberFormat="1" applyFill="1" applyBorder="1" applyAlignment="1">
      <alignment horizontal="center" vertical="center"/>
      <protection/>
    </xf>
    <xf numFmtId="1" fontId="2" fillId="37" borderId="56" xfId="53" applyNumberFormat="1" applyFill="1" applyBorder="1" applyAlignment="1">
      <alignment horizontal="center" vertical="center"/>
      <protection/>
    </xf>
    <xf numFmtId="1" fontId="2" fillId="37" borderId="57" xfId="53" applyNumberFormat="1" applyFill="1" applyBorder="1" applyAlignment="1">
      <alignment horizontal="center" vertical="center"/>
      <protection/>
    </xf>
    <xf numFmtId="1" fontId="2" fillId="37" borderId="54" xfId="53" applyNumberFormat="1" applyFill="1" applyBorder="1" applyAlignment="1">
      <alignment horizontal="center" vertical="center"/>
      <protection/>
    </xf>
    <xf numFmtId="1" fontId="11" fillId="37" borderId="49" xfId="53" applyNumberFormat="1" applyFont="1" applyFill="1" applyBorder="1" applyAlignment="1">
      <alignment horizontal="center" vertical="center"/>
      <protection/>
    </xf>
    <xf numFmtId="0" fontId="11" fillId="37" borderId="28" xfId="53" applyFont="1" applyFill="1" applyBorder="1" applyAlignment="1">
      <alignment horizontal="center" vertical="center"/>
      <protection/>
    </xf>
    <xf numFmtId="0" fontId="10" fillId="37" borderId="61" xfId="53" applyNumberFormat="1" applyFont="1" applyFill="1" applyBorder="1" applyAlignment="1">
      <alignment horizontal="left" vertical="center" wrapText="1"/>
      <protection/>
    </xf>
    <xf numFmtId="0" fontId="10" fillId="37" borderId="44" xfId="53" applyNumberFormat="1" applyFont="1" applyFill="1" applyBorder="1" applyAlignment="1">
      <alignment horizontal="left" vertical="center" wrapText="1"/>
      <protection/>
    </xf>
    <xf numFmtId="0" fontId="10" fillId="37" borderId="33" xfId="53" applyNumberFormat="1" applyFont="1" applyFill="1" applyBorder="1" applyAlignment="1">
      <alignment horizontal="center" vertical="center" wrapText="1"/>
      <protection/>
    </xf>
    <xf numFmtId="21" fontId="2" fillId="37" borderId="33" xfId="53" applyNumberFormat="1" applyFill="1" applyBorder="1" applyAlignment="1">
      <alignment horizontal="center" vertical="center"/>
      <protection/>
    </xf>
    <xf numFmtId="21" fontId="2" fillId="37" borderId="44" xfId="53" applyNumberFormat="1" applyFill="1" applyBorder="1" applyAlignment="1">
      <alignment horizontal="center" vertical="center"/>
      <protection/>
    </xf>
    <xf numFmtId="1" fontId="2" fillId="37" borderId="32" xfId="53" applyNumberFormat="1" applyFill="1" applyBorder="1" applyAlignment="1">
      <alignment horizontal="center" vertical="center"/>
      <protection/>
    </xf>
    <xf numFmtId="1" fontId="2" fillId="37" borderId="30" xfId="53" applyNumberFormat="1" applyFill="1" applyBorder="1" applyAlignment="1">
      <alignment horizontal="center" vertical="center"/>
      <protection/>
    </xf>
    <xf numFmtId="1" fontId="2" fillId="37" borderId="33" xfId="53" applyNumberFormat="1" applyFill="1" applyBorder="1" applyAlignment="1">
      <alignment horizontal="center" vertical="center"/>
      <protection/>
    </xf>
    <xf numFmtId="1" fontId="38" fillId="37" borderId="50" xfId="53" applyNumberFormat="1" applyFont="1" applyFill="1" applyBorder="1" applyAlignment="1">
      <alignment horizontal="center" vertical="center"/>
      <protection/>
    </xf>
    <xf numFmtId="1" fontId="38" fillId="37" borderId="47" xfId="53" applyNumberFormat="1" applyFont="1" applyFill="1" applyBorder="1" applyAlignment="1">
      <alignment horizontal="center" vertical="center"/>
      <protection/>
    </xf>
    <xf numFmtId="1" fontId="38" fillId="37" borderId="17" xfId="53" applyNumberFormat="1" applyFont="1" applyFill="1" applyBorder="1" applyAlignment="1">
      <alignment horizontal="center" vertical="center"/>
      <protection/>
    </xf>
    <xf numFmtId="1" fontId="38" fillId="37" borderId="15" xfId="53" applyNumberFormat="1" applyFont="1" applyFill="1" applyBorder="1" applyAlignment="1">
      <alignment horizontal="center" vertical="center"/>
      <protection/>
    </xf>
    <xf numFmtId="1" fontId="38" fillId="37" borderId="56" xfId="53" applyNumberFormat="1" applyFont="1" applyFill="1" applyBorder="1" applyAlignment="1">
      <alignment horizontal="center" vertical="center"/>
      <protection/>
    </xf>
    <xf numFmtId="1" fontId="38" fillId="37" borderId="57" xfId="53" applyNumberFormat="1" applyFont="1" applyFill="1" applyBorder="1" applyAlignment="1">
      <alignment horizontal="center" vertical="center"/>
      <protection/>
    </xf>
    <xf numFmtId="0" fontId="10" fillId="37" borderId="31" xfId="53" applyNumberFormat="1" applyFont="1" applyFill="1" applyBorder="1" applyAlignment="1">
      <alignment horizontal="center" vertical="center" wrapText="1"/>
      <protection/>
    </xf>
    <xf numFmtId="1" fontId="62" fillId="37" borderId="30" xfId="53" applyNumberFormat="1" applyFont="1" applyFill="1" applyBorder="1" applyAlignment="1">
      <alignment horizontal="center" vertical="center"/>
      <protection/>
    </xf>
    <xf numFmtId="1" fontId="62" fillId="37" borderId="15" xfId="53" applyNumberFormat="1" applyFont="1" applyFill="1" applyBorder="1" applyAlignment="1">
      <alignment horizontal="center" vertical="center"/>
      <protection/>
    </xf>
    <xf numFmtId="1" fontId="62" fillId="37" borderId="57" xfId="53" applyNumberFormat="1" applyFont="1" applyFill="1" applyBorder="1" applyAlignment="1">
      <alignment horizontal="center" vertical="center"/>
      <protection/>
    </xf>
    <xf numFmtId="0" fontId="36" fillId="37" borderId="20" xfId="53" applyNumberFormat="1" applyFont="1" applyFill="1" applyBorder="1" applyAlignment="1">
      <alignment horizontal="left" vertical="center" wrapText="1"/>
      <protection/>
    </xf>
    <xf numFmtId="0" fontId="36" fillId="37" borderId="21" xfId="53" applyNumberFormat="1" applyFont="1" applyFill="1" applyBorder="1" applyAlignment="1">
      <alignment horizontal="left" vertical="center" wrapText="1"/>
      <protection/>
    </xf>
    <xf numFmtId="0" fontId="36" fillId="37" borderId="22" xfId="53" applyNumberFormat="1" applyFont="1" applyFill="1" applyBorder="1" applyAlignment="1">
      <alignment horizontal="left" vertical="center" wrapText="1"/>
      <protection/>
    </xf>
    <xf numFmtId="0" fontId="36" fillId="36" borderId="21" xfId="53" applyNumberFormat="1" applyFont="1" applyFill="1" applyBorder="1" applyAlignment="1">
      <alignment horizontal="left" vertical="center" wrapText="1"/>
      <protection/>
    </xf>
    <xf numFmtId="0" fontId="36" fillId="36" borderId="22" xfId="53" applyNumberFormat="1" applyFont="1" applyFill="1" applyBorder="1" applyAlignment="1">
      <alignment horizontal="left" vertical="center" wrapText="1"/>
      <protection/>
    </xf>
    <xf numFmtId="0" fontId="5" fillId="0" borderId="20" xfId="53" applyNumberFormat="1" applyFont="1" applyFill="1" applyBorder="1" applyAlignment="1">
      <alignment horizontal="center" vertical="center" wrapText="1"/>
      <protection/>
    </xf>
    <xf numFmtId="0" fontId="5" fillId="0" borderId="21" xfId="53" applyNumberFormat="1" applyFont="1" applyFill="1" applyBorder="1" applyAlignment="1">
      <alignment horizontal="center" vertical="center" wrapText="1"/>
      <protection/>
    </xf>
    <xf numFmtId="0" fontId="5" fillId="0" borderId="22" xfId="53" applyNumberFormat="1" applyFont="1" applyFill="1" applyBorder="1" applyAlignment="1">
      <alignment horizontal="center" vertical="center" wrapText="1"/>
      <protection/>
    </xf>
    <xf numFmtId="1" fontId="2" fillId="37" borderId="51" xfId="53" applyNumberFormat="1" applyFont="1" applyFill="1" applyBorder="1" applyAlignment="1">
      <alignment horizontal="center" vertical="center"/>
      <protection/>
    </xf>
    <xf numFmtId="0" fontId="2" fillId="37" borderId="42" xfId="53" applyFont="1" applyFill="1" applyBorder="1" applyAlignment="1">
      <alignment horizontal="center" vertical="center"/>
      <protection/>
    </xf>
    <xf numFmtId="1" fontId="2" fillId="37" borderId="49" xfId="53" applyNumberFormat="1" applyFont="1" applyFill="1" applyBorder="1" applyAlignment="1">
      <alignment horizontal="center" vertical="center"/>
      <protection/>
    </xf>
    <xf numFmtId="0" fontId="2" fillId="37" borderId="28" xfId="53" applyFont="1" applyFill="1" applyBorder="1" applyAlignment="1">
      <alignment horizontal="center" vertical="center"/>
      <protection/>
    </xf>
    <xf numFmtId="1" fontId="2" fillId="37" borderId="59" xfId="53" applyNumberFormat="1" applyFont="1" applyFill="1" applyBorder="1" applyAlignment="1">
      <alignment horizontal="center" vertical="center"/>
      <protection/>
    </xf>
    <xf numFmtId="0" fontId="2" fillId="37" borderId="60" xfId="53" applyFont="1" applyFill="1" applyBorder="1" applyAlignment="1">
      <alignment horizontal="center" vertical="center"/>
      <protection/>
    </xf>
    <xf numFmtId="1" fontId="2" fillId="37" borderId="53" xfId="53" applyNumberFormat="1" applyFont="1" applyFill="1" applyBorder="1" applyAlignment="1">
      <alignment horizontal="center" vertical="center"/>
      <protection/>
    </xf>
    <xf numFmtId="1" fontId="2" fillId="37" borderId="58" xfId="53" applyNumberFormat="1" applyFont="1" applyFill="1" applyBorder="1" applyAlignment="1">
      <alignment horizontal="center" vertical="center"/>
      <protection/>
    </xf>
    <xf numFmtId="0" fontId="36" fillId="16" borderId="44" xfId="53" applyNumberFormat="1" applyFont="1" applyFill="1" applyBorder="1" applyAlignment="1">
      <alignment horizontal="left" vertical="center" wrapText="1"/>
      <protection/>
    </xf>
    <xf numFmtId="0" fontId="36" fillId="16" borderId="18" xfId="53" applyNumberFormat="1" applyFont="1" applyFill="1" applyBorder="1" applyAlignment="1">
      <alignment horizontal="left" vertical="center" wrapText="1"/>
      <protection/>
    </xf>
    <xf numFmtId="0" fontId="36" fillId="3" borderId="18" xfId="53" applyNumberFormat="1" applyFont="1" applyFill="1" applyBorder="1" applyAlignment="1">
      <alignment horizontal="left" vertical="center" wrapText="1"/>
      <protection/>
    </xf>
    <xf numFmtId="0" fontId="36" fillId="10" borderId="18" xfId="53" applyNumberFormat="1" applyFont="1" applyFill="1" applyBorder="1" applyAlignment="1">
      <alignment horizontal="left" vertical="center" wrapText="1"/>
      <protection/>
    </xf>
    <xf numFmtId="0" fontId="36" fillId="9" borderId="18" xfId="53" applyNumberFormat="1" applyFont="1" applyFill="1" applyBorder="1" applyAlignment="1">
      <alignment horizontal="left" vertical="center" wrapText="1"/>
      <protection/>
    </xf>
    <xf numFmtId="0" fontId="2" fillId="10" borderId="17" xfId="53" applyFont="1" applyFill="1" applyBorder="1" applyAlignment="1">
      <alignment horizontal="center" vertic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5 2" xfId="59"/>
    <cellStyle name="Обычный 6" xfId="60"/>
    <cellStyle name="Обычный 7" xfId="61"/>
    <cellStyle name="Обычный 8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-02-03%20&#1051;&#1064;%20&#1050;&#1086;&#1084;&#1072;&#1085;&#1076;&#1085;&#1099;&#1081;%20&#1079;&#1072;&#1095;&#1105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"/>
      <sheetName val="Положе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7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38" sqref="B38"/>
    </sheetView>
  </sheetViews>
  <sheetFormatPr defaultColWidth="33.10546875" defaultRowHeight="15" outlineLevelCol="1"/>
  <cols>
    <col min="1" max="1" width="5.5546875" style="9" customWidth="1"/>
    <col min="2" max="2" width="33.88671875" style="9" customWidth="1"/>
    <col min="3" max="3" width="5.6640625" style="9" hidden="1" customWidth="1" outlineLevel="1" collapsed="1"/>
    <col min="4" max="4" width="14.4453125" style="14" hidden="1" customWidth="1" outlineLevel="1" collapsed="1"/>
    <col min="5" max="5" width="10.10546875" style="9" customWidth="1" collapsed="1"/>
    <col min="6" max="6" width="4.21484375" style="9" customWidth="1" collapsed="1"/>
    <col min="7" max="7" width="7.5546875" style="10" customWidth="1"/>
    <col min="8" max="8" width="8.6640625" style="10" hidden="1" customWidth="1" outlineLevel="1"/>
    <col min="9" max="9" width="9.10546875" style="10" customWidth="1" collapsed="1"/>
    <col min="10" max="10" width="7.10546875" style="11" customWidth="1"/>
    <col min="11" max="11" width="10.21484375" style="10" hidden="1" customWidth="1" outlineLevel="1"/>
    <col min="12" max="12" width="10.99609375" style="11" customWidth="1" collapsed="1"/>
    <col min="13" max="13" width="8.77734375" style="11" hidden="1" customWidth="1" outlineLevel="1"/>
    <col min="14" max="14" width="7.4453125" style="9" hidden="1" customWidth="1" outlineLevel="1"/>
    <col min="15" max="15" width="7.6640625" style="11" customWidth="1" collapsed="1"/>
    <col min="16" max="16" width="9.3359375" style="10" hidden="1" customWidth="1" outlineLevel="1"/>
    <col min="17" max="17" width="8.21484375" style="11" customWidth="1" collapsed="1"/>
    <col min="18" max="18" width="8.77734375" style="11" customWidth="1"/>
    <col min="19" max="19" width="7.4453125" style="9" customWidth="1"/>
    <col min="20" max="20" width="4.5546875" style="9" customWidth="1"/>
    <col min="21" max="21" width="10.88671875" style="9" customWidth="1"/>
    <col min="22" max="29" width="15.10546875" style="9" customWidth="1"/>
    <col min="30" max="16384" width="33.10546875" style="9" customWidth="1"/>
  </cols>
  <sheetData>
    <row r="1" spans="1:18" s="3" customFormat="1" ht="21" customHeight="1" thickBot="1">
      <c r="A1" s="128" t="s">
        <v>124</v>
      </c>
      <c r="B1" s="12"/>
      <c r="C1" s="12"/>
      <c r="D1" s="1"/>
      <c r="E1" s="12"/>
      <c r="F1" s="12"/>
      <c r="G1" s="31"/>
      <c r="H1" s="33">
        <v>0.37847222222222227</v>
      </c>
      <c r="I1" s="32"/>
      <c r="J1" s="1"/>
      <c r="K1" s="33">
        <v>0.3802083333333333</v>
      </c>
      <c r="L1" s="1"/>
      <c r="M1" s="2"/>
      <c r="O1" s="2"/>
      <c r="P1" s="33">
        <v>0.4166666666666667</v>
      </c>
      <c r="Q1" s="2"/>
      <c r="R1" s="2"/>
    </row>
    <row r="2" spans="1:19" s="3" customFormat="1" ht="15" customHeight="1" thickBot="1">
      <c r="A2" s="100" t="s">
        <v>6</v>
      </c>
      <c r="B2" s="101" t="s">
        <v>96</v>
      </c>
      <c r="C2" s="99" t="s">
        <v>0</v>
      </c>
      <c r="D2" s="97" t="s">
        <v>75</v>
      </c>
      <c r="E2" s="102" t="s">
        <v>71</v>
      </c>
      <c r="F2" s="102" t="s">
        <v>72</v>
      </c>
      <c r="G2" s="104" t="s">
        <v>91</v>
      </c>
      <c r="H2" s="43"/>
      <c r="I2" s="104"/>
      <c r="J2" s="104" t="s">
        <v>92</v>
      </c>
      <c r="K2" s="43"/>
      <c r="L2" s="104"/>
      <c r="M2" s="98" t="s">
        <v>99</v>
      </c>
      <c r="N2" s="98"/>
      <c r="O2" s="104" t="s">
        <v>93</v>
      </c>
      <c r="P2" s="43"/>
      <c r="Q2" s="104"/>
      <c r="R2" s="52" t="s">
        <v>94</v>
      </c>
      <c r="S2" s="53"/>
    </row>
    <row r="3" spans="1:19" s="4" customFormat="1" ht="27" customHeight="1" thickBot="1">
      <c r="A3" s="44"/>
      <c r="B3" s="41"/>
      <c r="C3" s="41"/>
      <c r="D3" s="41"/>
      <c r="E3" s="47"/>
      <c r="F3" s="47"/>
      <c r="G3" s="49" t="s">
        <v>90</v>
      </c>
      <c r="H3" s="103"/>
      <c r="I3" s="50"/>
      <c r="J3" s="49" t="s">
        <v>97</v>
      </c>
      <c r="K3" s="103"/>
      <c r="L3" s="50"/>
      <c r="M3" s="54" t="s">
        <v>100</v>
      </c>
      <c r="N3" s="55"/>
      <c r="O3" s="49" t="s">
        <v>98</v>
      </c>
      <c r="P3" s="103"/>
      <c r="Q3" s="50"/>
      <c r="R3" s="54" t="s">
        <v>95</v>
      </c>
      <c r="S3" s="55"/>
    </row>
    <row r="4" spans="1:19" s="6" customFormat="1" ht="16.5" customHeight="1" thickBot="1">
      <c r="A4" s="45"/>
      <c r="B4" s="42"/>
      <c r="C4" s="42"/>
      <c r="D4" s="42"/>
      <c r="E4" s="48"/>
      <c r="F4" s="48"/>
      <c r="G4" s="5" t="s">
        <v>1</v>
      </c>
      <c r="H4" s="38" t="s">
        <v>5</v>
      </c>
      <c r="I4" s="13" t="s">
        <v>4</v>
      </c>
      <c r="J4" s="5" t="s">
        <v>1</v>
      </c>
      <c r="K4" s="38" t="s">
        <v>5</v>
      </c>
      <c r="L4" s="13" t="s">
        <v>4</v>
      </c>
      <c r="M4" s="56" t="s">
        <v>4</v>
      </c>
      <c r="N4" s="105" t="s">
        <v>1</v>
      </c>
      <c r="O4" s="5" t="s">
        <v>1</v>
      </c>
      <c r="P4" s="38" t="s">
        <v>5</v>
      </c>
      <c r="Q4" s="13" t="s">
        <v>4</v>
      </c>
      <c r="R4" s="56" t="s">
        <v>4</v>
      </c>
      <c r="S4" s="105" t="s">
        <v>1</v>
      </c>
    </row>
    <row r="5" spans="1:19" s="7" customFormat="1" ht="15">
      <c r="A5" s="21">
        <v>25</v>
      </c>
      <c r="B5" s="266" t="s">
        <v>53</v>
      </c>
      <c r="C5" s="21">
        <v>1987</v>
      </c>
      <c r="D5" s="23" t="s">
        <v>78</v>
      </c>
      <c r="E5" s="21" t="s">
        <v>106</v>
      </c>
      <c r="F5" s="21" t="s">
        <v>73</v>
      </c>
      <c r="G5" s="58">
        <v>1</v>
      </c>
      <c r="H5" s="59">
        <v>0.5450231481481481</v>
      </c>
      <c r="I5" s="60">
        <f>IF((H5-H$1)&lt;0,"",H5-H$1)</f>
        <v>0.16655092592592585</v>
      </c>
      <c r="J5" s="61">
        <v>1</v>
      </c>
      <c r="K5" s="59">
        <v>0.5104976851851851</v>
      </c>
      <c r="L5" s="60">
        <f>IF((K5-K$1)&lt;0,"",K5-K$1)</f>
        <v>0.1302893518518518</v>
      </c>
      <c r="M5" s="62">
        <f>IF(OR(I5="",L5=""),"",SUM(I5,L5))</f>
        <v>0.29684027777777766</v>
      </c>
      <c r="N5" s="63">
        <v>1</v>
      </c>
      <c r="O5" s="61">
        <v>1</v>
      </c>
      <c r="P5" s="59">
        <v>0.5336342592592592</v>
      </c>
      <c r="Q5" s="60">
        <f>IF((P5-P$1)&lt;0,"",P5-P$1)</f>
        <v>0.11696759259259254</v>
      </c>
      <c r="R5" s="62">
        <f>IF(OR(I5="",L5="",Q5=""),"",SUM(I5,L5,Q5))</f>
        <v>0.4138078703703702</v>
      </c>
      <c r="S5" s="64">
        <v>1</v>
      </c>
    </row>
    <row r="6" spans="1:19" s="7" customFormat="1" ht="15">
      <c r="A6" s="21">
        <v>50</v>
      </c>
      <c r="B6" s="266" t="s">
        <v>61</v>
      </c>
      <c r="C6" s="21">
        <v>1988</v>
      </c>
      <c r="D6" s="23" t="s">
        <v>76</v>
      </c>
      <c r="E6" s="21" t="s">
        <v>106</v>
      </c>
      <c r="F6" s="21" t="s">
        <v>73</v>
      </c>
      <c r="G6" s="24">
        <v>2</v>
      </c>
      <c r="H6" s="25">
        <v>0.5514467592592592</v>
      </c>
      <c r="I6" s="26">
        <f>IF((H6-H$1)&lt;0,"",H6-H$1)</f>
        <v>0.17297453703703697</v>
      </c>
      <c r="J6" s="27">
        <v>2</v>
      </c>
      <c r="K6" s="25">
        <v>0.5111342592592593</v>
      </c>
      <c r="L6" s="26">
        <f>IF((K6-K$1)&lt;0,"",K6-K$1)</f>
        <v>0.13092592592592595</v>
      </c>
      <c r="M6" s="36">
        <f>IF(OR(I6="",L6=""),"",SUM(I6,L6))</f>
        <v>0.3039004629629629</v>
      </c>
      <c r="N6" s="39">
        <v>2</v>
      </c>
      <c r="O6" s="27">
        <v>5</v>
      </c>
      <c r="P6" s="25">
        <v>0.5407060185185185</v>
      </c>
      <c r="Q6" s="26">
        <f>IF((P6-P$1)&lt;0,"",P6-P$1)</f>
        <v>0.12403935185185183</v>
      </c>
      <c r="R6" s="36">
        <f>IF(OR(I6="",L6="",Q6=""),"",SUM(I6,L6,Q6))</f>
        <v>0.42793981481481475</v>
      </c>
      <c r="S6" s="34">
        <v>2</v>
      </c>
    </row>
    <row r="7" spans="1:19" s="7" customFormat="1" ht="15">
      <c r="A7" s="21">
        <v>37</v>
      </c>
      <c r="B7" s="266" t="s">
        <v>2</v>
      </c>
      <c r="C7" s="21">
        <v>1979</v>
      </c>
      <c r="D7" s="23" t="s">
        <v>76</v>
      </c>
      <c r="E7" s="21" t="s">
        <v>106</v>
      </c>
      <c r="F7" s="21" t="s">
        <v>73</v>
      </c>
      <c r="G7" s="24">
        <v>5</v>
      </c>
      <c r="H7" s="25">
        <v>0.5599189814814814</v>
      </c>
      <c r="I7" s="26">
        <f>IF((H7-H$1)&lt;0,"",H7-H$1)</f>
        <v>0.18144675925925918</v>
      </c>
      <c r="J7" s="27">
        <v>5</v>
      </c>
      <c r="K7" s="25">
        <v>0.519699074074074</v>
      </c>
      <c r="L7" s="26">
        <f>IF((K7-K$1)&lt;0,"",K7-K$1)</f>
        <v>0.1394907407407407</v>
      </c>
      <c r="M7" s="36">
        <f>IF(OR(I7="",L7=""),"",SUM(I7,L7))</f>
        <v>0.3209374999999999</v>
      </c>
      <c r="N7" s="39">
        <v>4</v>
      </c>
      <c r="O7" s="27">
        <v>3</v>
      </c>
      <c r="P7" s="25">
        <v>0.5396643518518519</v>
      </c>
      <c r="Q7" s="26">
        <f>IF((P7-P$1)&lt;0,"",P7-P$1)</f>
        <v>0.12299768518518522</v>
      </c>
      <c r="R7" s="36">
        <f>IF(OR(I7="",L7="",Q7=""),"",SUM(I7,L7,Q7))</f>
        <v>0.4439351851851851</v>
      </c>
      <c r="S7" s="34">
        <v>3</v>
      </c>
    </row>
    <row r="8" spans="1:19" s="7" customFormat="1" ht="15">
      <c r="A8" s="21">
        <v>18</v>
      </c>
      <c r="B8" s="22" t="s">
        <v>52</v>
      </c>
      <c r="C8" s="21">
        <v>1980</v>
      </c>
      <c r="D8" s="23" t="s">
        <v>78</v>
      </c>
      <c r="E8" s="21" t="s">
        <v>106</v>
      </c>
      <c r="F8" s="21" t="s">
        <v>73</v>
      </c>
      <c r="G8" s="24">
        <v>3</v>
      </c>
      <c r="H8" s="25">
        <v>0.5548032407407407</v>
      </c>
      <c r="I8" s="26">
        <f>IF((H8-H$1)&lt;0,"",H8-H$1)</f>
        <v>0.17633101851851846</v>
      </c>
      <c r="J8" s="27">
        <v>3</v>
      </c>
      <c r="K8" s="25">
        <v>0.5151967592592592</v>
      </c>
      <c r="L8" s="26">
        <f>IF((K8-K$1)&lt;0,"",K8-K$1)</f>
        <v>0.13498842592592591</v>
      </c>
      <c r="M8" s="36">
        <f>IF(OR(I8="",L8=""),"",SUM(I8,L8))</f>
        <v>0.31131944444444437</v>
      </c>
      <c r="N8" s="39">
        <v>3</v>
      </c>
      <c r="O8" s="27">
        <v>7</v>
      </c>
      <c r="P8" s="25">
        <v>0.5512152777777778</v>
      </c>
      <c r="Q8" s="26">
        <f>IF((P8-P$1)&lt;0,"",P8-P$1)</f>
        <v>0.1345486111111111</v>
      </c>
      <c r="R8" s="36">
        <f>IF(OR(I8="",L8="",Q8=""),"",SUM(I8,L8,Q8))</f>
        <v>0.4458680555555555</v>
      </c>
      <c r="S8" s="39">
        <v>4</v>
      </c>
    </row>
    <row r="9" spans="1:19" s="7" customFormat="1" ht="15">
      <c r="A9" s="21">
        <v>56</v>
      </c>
      <c r="B9" s="22" t="s">
        <v>3</v>
      </c>
      <c r="C9" s="21">
        <v>1980</v>
      </c>
      <c r="D9" s="23" t="s">
        <v>76</v>
      </c>
      <c r="E9" s="21" t="s">
        <v>106</v>
      </c>
      <c r="F9" s="21" t="s">
        <v>73</v>
      </c>
      <c r="G9" s="24">
        <v>4</v>
      </c>
      <c r="H9" s="25">
        <v>0.5599189814814814</v>
      </c>
      <c r="I9" s="26">
        <f>IF((H9-H$1)&lt;0,"",H9-H$1)</f>
        <v>0.18144675925925918</v>
      </c>
      <c r="J9" s="27">
        <v>7</v>
      </c>
      <c r="K9" s="25">
        <v>0.5220486111111111</v>
      </c>
      <c r="L9" s="26">
        <f>IF((K9-K$1)&lt;0,"",K9-K$1)</f>
        <v>0.1418402777777778</v>
      </c>
      <c r="M9" s="36">
        <f>IF(OR(I9="",L9=""),"",SUM(I9,L9))</f>
        <v>0.323287037037037</v>
      </c>
      <c r="N9" s="39">
        <v>5</v>
      </c>
      <c r="O9" s="27">
        <v>2</v>
      </c>
      <c r="P9" s="25">
        <v>0.5396527777777778</v>
      </c>
      <c r="Q9" s="26">
        <f>IF((P9-P$1)&lt;0,"",P9-P$1)</f>
        <v>0.12298611111111107</v>
      </c>
      <c r="R9" s="36">
        <f>IF(OR(I9="",L9="",Q9=""),"",SUM(I9,L9,Q9))</f>
        <v>0.44627314814814806</v>
      </c>
      <c r="S9" s="39">
        <v>5</v>
      </c>
    </row>
    <row r="10" spans="1:19" s="7" customFormat="1" ht="15">
      <c r="A10" s="21">
        <v>48</v>
      </c>
      <c r="B10" s="22" t="s">
        <v>57</v>
      </c>
      <c r="C10" s="21">
        <v>1977</v>
      </c>
      <c r="D10" s="23" t="s">
        <v>76</v>
      </c>
      <c r="E10" s="21" t="s">
        <v>106</v>
      </c>
      <c r="F10" s="21" t="s">
        <v>73</v>
      </c>
      <c r="G10" s="24">
        <v>6</v>
      </c>
      <c r="H10" s="25">
        <v>0.567037037037037</v>
      </c>
      <c r="I10" s="26">
        <f>IF((H10-H$1)&lt;0,"",H10-H$1)</f>
        <v>0.18856481481481474</v>
      </c>
      <c r="J10" s="27">
        <v>4</v>
      </c>
      <c r="K10" s="25">
        <v>0.517824074074074</v>
      </c>
      <c r="L10" s="26">
        <f>IF((K10-K$1)&lt;0,"",K10-K$1)</f>
        <v>0.13761574074074073</v>
      </c>
      <c r="M10" s="36">
        <f>IF(OR(I10="",L10=""),"",SUM(I10,L10))</f>
        <v>0.3261805555555555</v>
      </c>
      <c r="N10" s="39">
        <v>6</v>
      </c>
      <c r="O10" s="27">
        <v>4</v>
      </c>
      <c r="P10" s="25">
        <v>0.539699074074074</v>
      </c>
      <c r="Q10" s="26">
        <f>IF((P10-P$1)&lt;0,"",P10-P$1)</f>
        <v>0.12303240740740734</v>
      </c>
      <c r="R10" s="36">
        <f>IF(OR(I10="",L10="",Q10=""),"",SUM(I10,L10,Q10))</f>
        <v>0.4492129629629628</v>
      </c>
      <c r="S10" s="39">
        <v>6</v>
      </c>
    </row>
    <row r="11" spans="1:19" s="7" customFormat="1" ht="15">
      <c r="A11" s="21">
        <v>3</v>
      </c>
      <c r="B11" s="22" t="s">
        <v>19</v>
      </c>
      <c r="C11" s="21">
        <v>1972</v>
      </c>
      <c r="D11" s="23" t="s">
        <v>77</v>
      </c>
      <c r="E11" s="21" t="s">
        <v>106</v>
      </c>
      <c r="F11" s="21" t="s">
        <v>73</v>
      </c>
      <c r="G11" s="24">
        <v>7</v>
      </c>
      <c r="H11" s="25">
        <v>0.5729861111111111</v>
      </c>
      <c r="I11" s="26">
        <f>IF((H11-H$1)&lt;0,"",H11-H$1)</f>
        <v>0.19451388888888882</v>
      </c>
      <c r="J11" s="27">
        <v>6</v>
      </c>
      <c r="K11" s="25">
        <v>0.521099537037037</v>
      </c>
      <c r="L11" s="26">
        <f>IF((K11-K$1)&lt;0,"",K11-K$1)</f>
        <v>0.14089120370370373</v>
      </c>
      <c r="M11" s="36">
        <f>IF(OR(I11="",L11=""),"",SUM(I11,L11))</f>
        <v>0.33540509259259255</v>
      </c>
      <c r="N11" s="39">
        <v>7</v>
      </c>
      <c r="O11" s="27">
        <v>9</v>
      </c>
      <c r="P11" s="25">
        <v>0.5559490740740741</v>
      </c>
      <c r="Q11" s="26">
        <f>IF((P11-P$1)&lt;0,"",P11-P$1)</f>
        <v>0.13928240740740744</v>
      </c>
      <c r="R11" s="36">
        <f>IF(OR(I11="",L11="",Q11=""),"",SUM(I11,L11,Q11))</f>
        <v>0.4746875</v>
      </c>
      <c r="S11" s="39">
        <v>7</v>
      </c>
    </row>
    <row r="12" spans="1:19" s="7" customFormat="1" ht="15">
      <c r="A12" s="21">
        <v>57</v>
      </c>
      <c r="B12" s="22" t="s">
        <v>38</v>
      </c>
      <c r="C12" s="21">
        <v>1991</v>
      </c>
      <c r="D12" s="23" t="s">
        <v>78</v>
      </c>
      <c r="E12" s="21" t="s">
        <v>106</v>
      </c>
      <c r="F12" s="21" t="s">
        <v>73</v>
      </c>
      <c r="G12" s="24">
        <v>10</v>
      </c>
      <c r="H12" s="25">
        <v>0.5845138888888889</v>
      </c>
      <c r="I12" s="26">
        <f>IF((H12-H$1)&lt;0,"",H12-H$1)</f>
        <v>0.20604166666666662</v>
      </c>
      <c r="J12" s="27">
        <v>10</v>
      </c>
      <c r="K12" s="25">
        <v>0.53125</v>
      </c>
      <c r="L12" s="26">
        <f>IF((K12-K$1)&lt;0,"",K12-K$1)</f>
        <v>0.15104166666666669</v>
      </c>
      <c r="M12" s="36">
        <f>IF(OR(I12="",L12=""),"",SUM(I12,L12))</f>
        <v>0.3570833333333333</v>
      </c>
      <c r="N12" s="39">
        <v>10</v>
      </c>
      <c r="O12" s="27">
        <v>8</v>
      </c>
      <c r="P12" s="25">
        <v>0.5542013888888889</v>
      </c>
      <c r="Q12" s="26">
        <f>IF((P12-P$1)&lt;0,"",P12-P$1)</f>
        <v>0.13753472222222224</v>
      </c>
      <c r="R12" s="36">
        <f>IF(OR(I12="",L12="",Q12=""),"",SUM(I12,L12,Q12))</f>
        <v>0.49461805555555555</v>
      </c>
      <c r="S12" s="39">
        <v>8</v>
      </c>
    </row>
    <row r="13" spans="1:21" s="7" customFormat="1" ht="15">
      <c r="A13" s="21">
        <v>21</v>
      </c>
      <c r="B13" s="22" t="s">
        <v>55</v>
      </c>
      <c r="C13" s="21">
        <v>1987</v>
      </c>
      <c r="D13" s="23" t="s">
        <v>79</v>
      </c>
      <c r="E13" s="21" t="s">
        <v>106</v>
      </c>
      <c r="F13" s="21" t="s">
        <v>73</v>
      </c>
      <c r="G13" s="24">
        <v>8</v>
      </c>
      <c r="H13" s="25">
        <v>0.5762847222222222</v>
      </c>
      <c r="I13" s="26">
        <f>IF((H13-H$1)&lt;0,"",H13-H$1)</f>
        <v>0.1978124999999999</v>
      </c>
      <c r="J13" s="27">
        <v>9</v>
      </c>
      <c r="K13" s="25">
        <v>0.5302430555555556</v>
      </c>
      <c r="L13" s="26">
        <f>IF((K13-K$1)&lt;0,"",K13-K$1)</f>
        <v>0.1500347222222223</v>
      </c>
      <c r="M13" s="36">
        <f>IF(OR(I13="",L13=""),"",SUM(I13,L13))</f>
        <v>0.3478472222222222</v>
      </c>
      <c r="N13" s="39">
        <v>8</v>
      </c>
      <c r="O13" s="27">
        <v>10</v>
      </c>
      <c r="P13" s="25">
        <v>0.5656597222222223</v>
      </c>
      <c r="Q13" s="26">
        <f>IF((P13-P$1)&lt;0,"",P13-P$1)</f>
        <v>0.1489930555555556</v>
      </c>
      <c r="R13" s="36">
        <f>IF(OR(I13="",L13="",Q13=""),"",SUM(I13,L13,Q13))</f>
        <v>0.4968402777777778</v>
      </c>
      <c r="S13" s="39">
        <v>9</v>
      </c>
      <c r="T13" s="8"/>
      <c r="U13" s="8"/>
    </row>
    <row r="14" spans="1:20" s="7" customFormat="1" ht="15" customHeight="1">
      <c r="A14" s="21">
        <v>6</v>
      </c>
      <c r="B14" s="22" t="s">
        <v>70</v>
      </c>
      <c r="C14" s="21">
        <v>1990</v>
      </c>
      <c r="D14" s="23" t="s">
        <v>78</v>
      </c>
      <c r="E14" s="21" t="s">
        <v>106</v>
      </c>
      <c r="F14" s="21" t="s">
        <v>73</v>
      </c>
      <c r="G14" s="24">
        <v>9</v>
      </c>
      <c r="H14" s="25">
        <v>0.5777893518518519</v>
      </c>
      <c r="I14" s="26">
        <f>IF((H14-H$1)&lt;0,"",H14-H$1)</f>
        <v>0.1993171296296296</v>
      </c>
      <c r="J14" s="27">
        <v>8</v>
      </c>
      <c r="K14" s="25">
        <v>0.530162037037037</v>
      </c>
      <c r="L14" s="26">
        <f>IF((K14-K$1)&lt;0,"",K14-K$1)</f>
        <v>0.1499537037037037</v>
      </c>
      <c r="M14" s="36">
        <f>IF(OR(I14="",L14=""),"",SUM(I14,L14))</f>
        <v>0.3492708333333333</v>
      </c>
      <c r="N14" s="39">
        <v>9</v>
      </c>
      <c r="O14" s="27">
        <v>12</v>
      </c>
      <c r="P14" s="25">
        <v>0.5669328703703703</v>
      </c>
      <c r="Q14" s="26">
        <f>IF((P14-P$1)&lt;0,"",P14-P$1)</f>
        <v>0.15026620370370364</v>
      </c>
      <c r="R14" s="36">
        <f>IF(OR(I14="",L14="",Q14=""),"",SUM(I14,L14,Q14))</f>
        <v>0.49953703703703695</v>
      </c>
      <c r="S14" s="39">
        <v>10</v>
      </c>
      <c r="T14" s="8"/>
    </row>
    <row r="15" spans="1:19" s="7" customFormat="1" ht="15">
      <c r="A15" s="28">
        <v>54</v>
      </c>
      <c r="B15" s="29" t="s">
        <v>50</v>
      </c>
      <c r="C15" s="28">
        <v>1981</v>
      </c>
      <c r="D15" s="30" t="s">
        <v>78</v>
      </c>
      <c r="E15" s="21" t="s">
        <v>106</v>
      </c>
      <c r="F15" s="21" t="s">
        <v>73</v>
      </c>
      <c r="G15" s="24">
        <v>11</v>
      </c>
      <c r="H15" s="25">
        <v>0.6016435185185185</v>
      </c>
      <c r="I15" s="26">
        <f>IF((H15-H$1)&lt;0,"",H15-H$1)</f>
        <v>0.22317129629629623</v>
      </c>
      <c r="J15" s="27">
        <v>11</v>
      </c>
      <c r="K15" s="25">
        <v>0.543599537037037</v>
      </c>
      <c r="L15" s="26">
        <f>IF((K15-K$1)&lt;0,"",K15-K$1)</f>
        <v>0.1633912037037037</v>
      </c>
      <c r="M15" s="36">
        <f>IF(OR(I15="",L15=""),"",SUM(I15,L15))</f>
        <v>0.3865624999999999</v>
      </c>
      <c r="N15" s="39">
        <v>11</v>
      </c>
      <c r="O15" s="27">
        <v>11</v>
      </c>
      <c r="P15" s="25">
        <v>0.5667013888888889</v>
      </c>
      <c r="Q15" s="26">
        <f>IF((P15-P$1)&lt;0,"",P15-P$1)</f>
        <v>0.1500347222222222</v>
      </c>
      <c r="R15" s="36">
        <f>IF(OR(I15="",L15="",Q15=""),"",SUM(I15,L15,Q15))</f>
        <v>0.5365972222222222</v>
      </c>
      <c r="S15" s="39">
        <v>11</v>
      </c>
    </row>
    <row r="16" spans="1:19" s="7" customFormat="1" ht="15">
      <c r="A16" s="21">
        <v>43</v>
      </c>
      <c r="B16" s="22" t="s">
        <v>46</v>
      </c>
      <c r="C16" s="21">
        <v>1975</v>
      </c>
      <c r="D16" s="23" t="s">
        <v>78</v>
      </c>
      <c r="E16" s="21" t="s">
        <v>106</v>
      </c>
      <c r="F16" s="21" t="s">
        <v>73</v>
      </c>
      <c r="G16" s="24">
        <v>13</v>
      </c>
      <c r="H16" s="25">
        <v>0.6155439814814815</v>
      </c>
      <c r="I16" s="26">
        <f>IF((H16-H$1)&lt;0,"",H16-H$1)</f>
        <v>0.23707175925925922</v>
      </c>
      <c r="J16" s="27">
        <v>13</v>
      </c>
      <c r="K16" s="25">
        <v>0.5525</v>
      </c>
      <c r="L16" s="26">
        <f>IF((K16-K$1)&lt;0,"",K16-K$1)</f>
        <v>0.17229166666666668</v>
      </c>
      <c r="M16" s="36">
        <f>IF(OR(I16="",L16=""),"",SUM(I16,L16))</f>
        <v>0.4093634259259259</v>
      </c>
      <c r="N16" s="39">
        <v>14</v>
      </c>
      <c r="O16" s="27">
        <v>13</v>
      </c>
      <c r="P16" s="25">
        <v>0.5692939814814815</v>
      </c>
      <c r="Q16" s="26">
        <f>IF((P16-P$1)&lt;0,"",P16-P$1)</f>
        <v>0.15262731481481479</v>
      </c>
      <c r="R16" s="36">
        <f>IF(OR(I16="",L16="",Q16=""),"",SUM(I16,L16,Q16))</f>
        <v>0.5619907407407407</v>
      </c>
      <c r="S16" s="39">
        <v>12</v>
      </c>
    </row>
    <row r="17" spans="1:19" s="7" customFormat="1" ht="15">
      <c r="A17" s="21">
        <v>19</v>
      </c>
      <c r="B17" s="22" t="s">
        <v>48</v>
      </c>
      <c r="C17" s="21">
        <v>1976</v>
      </c>
      <c r="D17" s="23" t="s">
        <v>78</v>
      </c>
      <c r="E17" s="21" t="s">
        <v>106</v>
      </c>
      <c r="F17" s="21" t="s">
        <v>73</v>
      </c>
      <c r="G17" s="24">
        <v>16</v>
      </c>
      <c r="H17" s="25">
        <v>0.6335069444444444</v>
      </c>
      <c r="I17" s="26">
        <f>IF((H17-H$1)&lt;0,"",H17-H$1)</f>
        <v>0.2550347222222222</v>
      </c>
      <c r="J17" s="27">
        <v>15</v>
      </c>
      <c r="K17" s="25">
        <v>0.5697916666666667</v>
      </c>
      <c r="L17" s="26">
        <f>IF((K17-K$1)&lt;0,"",K17-K$1)</f>
        <v>0.18958333333333338</v>
      </c>
      <c r="M17" s="36">
        <f>IF(OR(I17="",L17=""),"",SUM(I17,L17))</f>
        <v>0.44461805555555556</v>
      </c>
      <c r="N17" s="39">
        <v>16</v>
      </c>
      <c r="O17" s="27">
        <v>6</v>
      </c>
      <c r="P17" s="25">
        <v>0.5507060185185185</v>
      </c>
      <c r="Q17" s="26">
        <f>IF((P17-P$1)&lt;0,"",P17-P$1)</f>
        <v>0.13403935185185184</v>
      </c>
      <c r="R17" s="36">
        <f>IF(OR(I17="",L17="",Q17=""),"",SUM(I17,L17,Q17))</f>
        <v>0.5786574074074073</v>
      </c>
      <c r="S17" s="39">
        <v>13</v>
      </c>
    </row>
    <row r="18" spans="1:19" s="7" customFormat="1" ht="15">
      <c r="A18" s="21">
        <v>35</v>
      </c>
      <c r="B18" s="22" t="s">
        <v>39</v>
      </c>
      <c r="C18" s="21">
        <v>1978</v>
      </c>
      <c r="D18" s="23" t="s">
        <v>78</v>
      </c>
      <c r="E18" s="21" t="s">
        <v>106</v>
      </c>
      <c r="F18" s="21" t="s">
        <v>73</v>
      </c>
      <c r="G18" s="24">
        <v>14</v>
      </c>
      <c r="H18" s="25">
        <v>0.6155787037037037</v>
      </c>
      <c r="I18" s="26">
        <f>IF((H18-H$1)&lt;0,"",H18-H$1)</f>
        <v>0.23710648148148145</v>
      </c>
      <c r="J18" s="27">
        <v>12</v>
      </c>
      <c r="K18" s="25">
        <v>0.5440046296296296</v>
      </c>
      <c r="L18" s="26">
        <f>IF((K18-K$1)&lt;0,"",K18-K$1)</f>
        <v>0.16379629629629627</v>
      </c>
      <c r="M18" s="36">
        <f>IF(OR(I18="",L18=""),"",SUM(I18,L18))</f>
        <v>0.4009027777777777</v>
      </c>
      <c r="N18" s="39">
        <v>12</v>
      </c>
      <c r="O18" s="27">
        <v>15</v>
      </c>
      <c r="P18" s="25">
        <v>0.596712962962963</v>
      </c>
      <c r="Q18" s="26">
        <f>IF((P18-P$1)&lt;0,"",P18-P$1)</f>
        <v>0.18004629629629626</v>
      </c>
      <c r="R18" s="36">
        <f>IF(OR(I18="",L18="",Q18=""),"",SUM(I18,L18,Q18))</f>
        <v>0.5809490740740739</v>
      </c>
      <c r="S18" s="39">
        <v>14</v>
      </c>
    </row>
    <row r="19" spans="1:19" s="7" customFormat="1" ht="15">
      <c r="A19" s="28">
        <v>62</v>
      </c>
      <c r="B19" s="29" t="s">
        <v>32</v>
      </c>
      <c r="C19" s="28">
        <v>1970</v>
      </c>
      <c r="D19" s="30" t="s">
        <v>82</v>
      </c>
      <c r="E19" s="21" t="s">
        <v>106</v>
      </c>
      <c r="F19" s="21" t="s">
        <v>73</v>
      </c>
      <c r="G19" s="24">
        <v>12</v>
      </c>
      <c r="H19" s="25">
        <v>0.6082986111111112</v>
      </c>
      <c r="I19" s="26">
        <f>IF((H19-H$1)&lt;0,"",H19-H$1)</f>
        <v>0.2298263888888889</v>
      </c>
      <c r="J19" s="27">
        <v>14</v>
      </c>
      <c r="K19" s="25">
        <v>0.5560300925925926</v>
      </c>
      <c r="L19" s="26">
        <f>IF((K19-K$1)&lt;0,"",K19-K$1)</f>
        <v>0.1758217592592593</v>
      </c>
      <c r="M19" s="36">
        <f>IF(OR(I19="",L19=""),"",SUM(I19,L19))</f>
        <v>0.4056481481481482</v>
      </c>
      <c r="N19" s="39">
        <v>13</v>
      </c>
      <c r="O19" s="27">
        <v>14</v>
      </c>
      <c r="P19" s="25">
        <v>0.5944444444444444</v>
      </c>
      <c r="Q19" s="26">
        <f>IF((P19-P$1)&lt;0,"",P19-P$1)</f>
        <v>0.17777777777777776</v>
      </c>
      <c r="R19" s="36">
        <f>IF(OR(I19="",L19="",Q19=""),"",SUM(I19,L19,Q19))</f>
        <v>0.583425925925926</v>
      </c>
      <c r="S19" s="39">
        <v>15</v>
      </c>
    </row>
    <row r="20" spans="1:19" s="7" customFormat="1" ht="15">
      <c r="A20" s="21">
        <v>65</v>
      </c>
      <c r="B20" s="22" t="s">
        <v>18</v>
      </c>
      <c r="C20" s="21">
        <v>1988</v>
      </c>
      <c r="D20" s="23" t="s">
        <v>84</v>
      </c>
      <c r="E20" s="21" t="s">
        <v>106</v>
      </c>
      <c r="F20" s="21" t="s">
        <v>73</v>
      </c>
      <c r="G20" s="24">
        <v>18</v>
      </c>
      <c r="H20" s="25">
        <v>0.6617476851851852</v>
      </c>
      <c r="I20" s="26">
        <f>IF((H20-H$1)&lt;0,"",H20-H$1)</f>
        <v>0.28327546296296297</v>
      </c>
      <c r="J20" s="27">
        <v>17</v>
      </c>
      <c r="K20" s="25">
        <v>0.5753703703703704</v>
      </c>
      <c r="L20" s="26">
        <f>IF((K20-K$1)&lt;0,"",K20-K$1)</f>
        <v>0.1951620370370371</v>
      </c>
      <c r="M20" s="36">
        <f>IF(OR(I20="",L20=""),"",SUM(I20,L20))</f>
        <v>0.47843750000000007</v>
      </c>
      <c r="N20" s="39">
        <v>18</v>
      </c>
      <c r="O20" s="27">
        <v>16</v>
      </c>
      <c r="P20" s="25">
        <v>0.6008680555555556</v>
      </c>
      <c r="Q20" s="26">
        <f>IF((P20-P$1)&lt;0,"",P20-P$1)</f>
        <v>0.18420138888888887</v>
      </c>
      <c r="R20" s="36">
        <f>IF(OR(I20="",L20="",Q20=""),"",SUM(I20,L20,Q20))</f>
        <v>0.662638888888889</v>
      </c>
      <c r="S20" s="39">
        <v>16</v>
      </c>
    </row>
    <row r="21" spans="1:19" s="7" customFormat="1" ht="15">
      <c r="A21" s="21">
        <v>66</v>
      </c>
      <c r="B21" s="22" t="s">
        <v>45</v>
      </c>
      <c r="C21" s="21">
        <v>1980</v>
      </c>
      <c r="D21" s="23" t="s">
        <v>85</v>
      </c>
      <c r="E21" s="21" t="s">
        <v>106</v>
      </c>
      <c r="F21" s="21" t="s">
        <v>73</v>
      </c>
      <c r="G21" s="24">
        <v>17</v>
      </c>
      <c r="H21" s="25">
        <v>0.6612731481481481</v>
      </c>
      <c r="I21" s="26">
        <f>IF((H21-H$1)&lt;0,"",H21-H$1)</f>
        <v>0.2828009259259258</v>
      </c>
      <c r="J21" s="27">
        <v>16</v>
      </c>
      <c r="K21" s="25">
        <v>0.5753356481481481</v>
      </c>
      <c r="L21" s="26">
        <f>IF((K21-K$1)&lt;0,"",K21-K$1)</f>
        <v>0.19512731481481477</v>
      </c>
      <c r="M21" s="36">
        <f>IF(OR(I21="",L21=""),"",SUM(I21,L21))</f>
        <v>0.4779282407407406</v>
      </c>
      <c r="N21" s="39">
        <v>17</v>
      </c>
      <c r="O21" s="27">
        <v>21</v>
      </c>
      <c r="P21" s="25">
        <v>0.6331018518518519</v>
      </c>
      <c r="Q21" s="26">
        <f>IF((P21-P$1)&lt;0,"",P21-P$1)</f>
        <v>0.21643518518518517</v>
      </c>
      <c r="R21" s="36">
        <f>IF(OR(I21="",L21="",Q21=""),"",SUM(I21,L21,Q21))</f>
        <v>0.6943634259259257</v>
      </c>
      <c r="S21" s="39">
        <v>17</v>
      </c>
    </row>
    <row r="22" spans="1:19" s="7" customFormat="1" ht="15">
      <c r="A22" s="28">
        <v>64</v>
      </c>
      <c r="B22" s="29" t="s">
        <v>58</v>
      </c>
      <c r="C22" s="28">
        <v>1971</v>
      </c>
      <c r="D22" s="30" t="s">
        <v>78</v>
      </c>
      <c r="E22" s="21" t="s">
        <v>106</v>
      </c>
      <c r="F22" s="21" t="s">
        <v>73</v>
      </c>
      <c r="G22" s="24">
        <v>20</v>
      </c>
      <c r="H22" s="25">
        <v>0.6774074074074075</v>
      </c>
      <c r="I22" s="26">
        <f>IF((H22-H$1)&lt;0,"",H22-H$1)</f>
        <v>0.2989351851851852</v>
      </c>
      <c r="J22" s="27">
        <v>21</v>
      </c>
      <c r="K22" s="25">
        <v>0.5883680555555556</v>
      </c>
      <c r="L22" s="26">
        <f>IF((K22-K$1)&lt;0,"",K22-K$1)</f>
        <v>0.2081597222222223</v>
      </c>
      <c r="M22" s="36">
        <f>IF(OR(I22="",L22=""),"",SUM(I22,L22))</f>
        <v>0.5070949074074075</v>
      </c>
      <c r="N22" s="39">
        <v>19</v>
      </c>
      <c r="O22" s="27">
        <v>17</v>
      </c>
      <c r="P22" s="25">
        <v>0.6079861111111111</v>
      </c>
      <c r="Q22" s="26">
        <f>IF((P22-P$1)&lt;0,"",P22-P$1)</f>
        <v>0.19131944444444443</v>
      </c>
      <c r="R22" s="36">
        <f>IF(OR(I22="",L22="",Q22=""),"",SUM(I22,L22,Q22))</f>
        <v>0.698414351851852</v>
      </c>
      <c r="S22" s="39">
        <v>18</v>
      </c>
    </row>
    <row r="23" spans="1:19" s="7" customFormat="1" ht="15">
      <c r="A23" s="21">
        <v>45</v>
      </c>
      <c r="B23" s="22" t="s">
        <v>62</v>
      </c>
      <c r="C23" s="21">
        <v>1973</v>
      </c>
      <c r="D23" s="23" t="s">
        <v>78</v>
      </c>
      <c r="E23" s="21" t="s">
        <v>106</v>
      </c>
      <c r="F23" s="21" t="s">
        <v>73</v>
      </c>
      <c r="G23" s="24">
        <v>21</v>
      </c>
      <c r="H23" s="25">
        <v>0.6875578703703704</v>
      </c>
      <c r="I23" s="26">
        <f>IF((H23-H$1)&lt;0,"",H23-H$1)</f>
        <v>0.30908564814814815</v>
      </c>
      <c r="J23" s="27">
        <v>19</v>
      </c>
      <c r="K23" s="25">
        <v>0.5826157407407407</v>
      </c>
      <c r="L23" s="26">
        <f>IF((K23-K$1)&lt;0,"",K23-K$1)</f>
        <v>0.20240740740740742</v>
      </c>
      <c r="M23" s="36">
        <f>IF(OR(I23="",L23=""),"",SUM(I23,L23))</f>
        <v>0.5114930555555556</v>
      </c>
      <c r="N23" s="39">
        <v>20</v>
      </c>
      <c r="O23" s="27">
        <v>18</v>
      </c>
      <c r="P23" s="25">
        <v>0.6120949074074075</v>
      </c>
      <c r="Q23" s="26">
        <f>IF((P23-P$1)&lt;0,"",P23-P$1)</f>
        <v>0.19542824074074078</v>
      </c>
      <c r="R23" s="36">
        <f>IF(OR(I23="",L23="",Q23=""),"",SUM(I23,L23,Q23))</f>
        <v>0.7069212962962963</v>
      </c>
      <c r="S23" s="39">
        <v>19</v>
      </c>
    </row>
    <row r="24" spans="1:19" s="7" customFormat="1" ht="15">
      <c r="A24" s="21">
        <v>31</v>
      </c>
      <c r="B24" s="22" t="s">
        <v>22</v>
      </c>
      <c r="C24" s="21">
        <v>1991</v>
      </c>
      <c r="D24" s="23" t="s">
        <v>80</v>
      </c>
      <c r="E24" s="21" t="s">
        <v>106</v>
      </c>
      <c r="F24" s="21" t="s">
        <v>73</v>
      </c>
      <c r="G24" s="24">
        <v>19</v>
      </c>
      <c r="H24" s="25">
        <v>0.6683564814814815</v>
      </c>
      <c r="I24" s="26">
        <f>IF((H24-H$1)&lt;0,"",H24-H$1)</f>
        <v>0.28988425925925926</v>
      </c>
      <c r="J24" s="27">
        <v>22</v>
      </c>
      <c r="K24" s="25">
        <v>0.5996064814814815</v>
      </c>
      <c r="L24" s="26">
        <f>IF((K24-K$1)&lt;0,"",K24-K$1)</f>
        <v>0.21939814814814823</v>
      </c>
      <c r="M24" s="36">
        <f>IF(OR(I24="",L24=""),"",SUM(I24,L24))</f>
        <v>0.5092824074074075</v>
      </c>
      <c r="N24" s="39">
        <v>20</v>
      </c>
      <c r="O24" s="27">
        <v>22</v>
      </c>
      <c r="P24" s="25">
        <v>0.6354282407407407</v>
      </c>
      <c r="Q24" s="26">
        <f>IF((P24-P$1)&lt;0,"",P24-P$1)</f>
        <v>0.21876157407407398</v>
      </c>
      <c r="R24" s="36">
        <f>IF(OR(I24="",L24="",Q24=""),"",SUM(I24,L24,Q24))</f>
        <v>0.7280439814814814</v>
      </c>
      <c r="S24" s="39">
        <v>20</v>
      </c>
    </row>
    <row r="25" spans="1:19" s="7" customFormat="1" ht="15">
      <c r="A25" s="21">
        <v>12</v>
      </c>
      <c r="B25" s="22" t="s">
        <v>23</v>
      </c>
      <c r="C25" s="21">
        <v>1987</v>
      </c>
      <c r="D25" s="23" t="s">
        <v>78</v>
      </c>
      <c r="E25" s="21" t="s">
        <v>106</v>
      </c>
      <c r="F25" s="21" t="s">
        <v>73</v>
      </c>
      <c r="G25" s="24">
        <v>22</v>
      </c>
      <c r="H25" s="25">
        <v>0.6941898148148148</v>
      </c>
      <c r="I25" s="26">
        <f>IF((H25-H$1)&lt;0,"",H25-H$1)</f>
        <v>0.3157175925925925</v>
      </c>
      <c r="J25" s="27">
        <v>23</v>
      </c>
      <c r="K25" s="25">
        <v>0.6117592592592592</v>
      </c>
      <c r="L25" s="26">
        <f>IF((K25-K$1)&lt;0,"",K25-K$1)</f>
        <v>0.2315509259259259</v>
      </c>
      <c r="M25" s="36">
        <f>IF(OR(I25="",L25=""),"",SUM(I25,L25))</f>
        <v>0.5472685185185184</v>
      </c>
      <c r="N25" s="39">
        <v>22</v>
      </c>
      <c r="O25" s="27">
        <v>19</v>
      </c>
      <c r="P25" s="25">
        <v>0.6186111111111111</v>
      </c>
      <c r="Q25" s="26">
        <f>IF((P25-P$1)&lt;0,"",P25-P$1)</f>
        <v>0.20194444444444443</v>
      </c>
      <c r="R25" s="36">
        <f>IF(OR(I25="",L25="",Q25=""),"",SUM(I25,L25,Q25))</f>
        <v>0.7492129629629629</v>
      </c>
      <c r="S25" s="39">
        <v>21</v>
      </c>
    </row>
    <row r="26" spans="1:19" s="7" customFormat="1" ht="15">
      <c r="A26" s="21">
        <v>2</v>
      </c>
      <c r="B26" s="22" t="s">
        <v>60</v>
      </c>
      <c r="C26" s="21">
        <v>1981</v>
      </c>
      <c r="D26" s="23" t="s">
        <v>76</v>
      </c>
      <c r="E26" s="21" t="s">
        <v>106</v>
      </c>
      <c r="F26" s="21" t="s">
        <v>73</v>
      </c>
      <c r="G26" s="24">
        <v>15</v>
      </c>
      <c r="H26" s="25">
        <v>0.6168171296296296</v>
      </c>
      <c r="I26" s="26">
        <f>IF((H26-H$1)&lt;0,"",H26-H$1)</f>
        <v>0.23834490740740738</v>
      </c>
      <c r="J26" s="27">
        <v>18</v>
      </c>
      <c r="K26" s="25">
        <v>0.5813657407407408</v>
      </c>
      <c r="L26" s="26">
        <f>IF((K26-K$1)&lt;0,"",K26-K$1)</f>
        <v>0.20115740740740745</v>
      </c>
      <c r="M26" s="36">
        <f>IF(OR(I26="",L26=""),"",SUM(I26,L26))</f>
        <v>0.43950231481481483</v>
      </c>
      <c r="N26" s="39">
        <v>15</v>
      </c>
      <c r="O26" s="268"/>
      <c r="P26" s="25"/>
      <c r="Q26" s="26">
        <f>IF((P26-P$1)&lt;0,"",P26-P$1)</f>
      </c>
      <c r="R26" s="36">
        <f>IF(OR(I26="",L26="",Q26=""),"",SUM(I26,L26,Q26))</f>
      </c>
      <c r="S26" s="39"/>
    </row>
    <row r="27" spans="1:19" s="7" customFormat="1" ht="15">
      <c r="A27" s="21">
        <v>34</v>
      </c>
      <c r="B27" s="22" t="s">
        <v>65</v>
      </c>
      <c r="C27" s="21">
        <v>1982</v>
      </c>
      <c r="D27" s="23" t="s">
        <v>78</v>
      </c>
      <c r="E27" s="21" t="s">
        <v>106</v>
      </c>
      <c r="F27" s="21" t="s">
        <v>73</v>
      </c>
      <c r="G27" s="24">
        <v>23</v>
      </c>
      <c r="H27" s="25">
        <v>0.695787037037037</v>
      </c>
      <c r="I27" s="26">
        <f>IF((H27-H$1)&lt;0,"",H27-H$1)</f>
        <v>0.31731481481481477</v>
      </c>
      <c r="J27" s="27">
        <v>20</v>
      </c>
      <c r="K27" s="25">
        <v>0.5860185185185185</v>
      </c>
      <c r="L27" s="26">
        <f>IF((K27-K$1)&lt;0,"",K27-K$1)</f>
        <v>0.20581018518518518</v>
      </c>
      <c r="M27" s="36">
        <f>IF(OR(I27="",L27=""),"",SUM(I27,L27))</f>
        <v>0.523125</v>
      </c>
      <c r="N27" s="39">
        <v>21</v>
      </c>
      <c r="O27" s="268"/>
      <c r="P27" s="25"/>
      <c r="Q27" s="26">
        <f>IF((P27-P$1)&lt;0,"",P27-P$1)</f>
      </c>
      <c r="R27" s="36">
        <f>IF(OR(I27="",L27="",Q27=""),"",SUM(I27,L27,Q27))</f>
      </c>
      <c r="S27" s="39"/>
    </row>
    <row r="28" spans="1:19" s="7" customFormat="1" ht="15">
      <c r="A28" s="28">
        <v>59</v>
      </c>
      <c r="B28" s="29" t="s">
        <v>44</v>
      </c>
      <c r="C28" s="28">
        <v>1969</v>
      </c>
      <c r="D28" s="30" t="s">
        <v>76</v>
      </c>
      <c r="E28" s="21" t="s">
        <v>106</v>
      </c>
      <c r="F28" s="21" t="s">
        <v>73</v>
      </c>
      <c r="G28" s="24">
        <v>27</v>
      </c>
      <c r="H28" s="25">
        <v>0.7429629629629629</v>
      </c>
      <c r="I28" s="26">
        <f>IF((H28-H$1)&lt;0,"",H28-H$1)</f>
        <v>0.36449074074074067</v>
      </c>
      <c r="J28" s="27">
        <v>24</v>
      </c>
      <c r="K28" s="25">
        <v>0.6171412037037037</v>
      </c>
      <c r="L28" s="26">
        <f>IF((K28-K$1)&lt;0,"",K28-K$1)</f>
        <v>0.23693287037037042</v>
      </c>
      <c r="M28" s="36">
        <f>IF(OR(I28="",L28=""),"",SUM(I28,L28))</f>
        <v>0.6014236111111111</v>
      </c>
      <c r="N28" s="39">
        <v>24</v>
      </c>
      <c r="O28" s="268"/>
      <c r="P28" s="25"/>
      <c r="Q28" s="26">
        <f>IF((P28-P$1)&lt;0,"",P28-P$1)</f>
      </c>
      <c r="R28" s="36">
        <f>IF(OR(I28="",L28="",Q28=""),"",SUM(I28,L28,Q28))</f>
      </c>
      <c r="S28" s="39"/>
    </row>
    <row r="29" spans="1:19" s="7" customFormat="1" ht="15">
      <c r="A29" s="21">
        <v>51</v>
      </c>
      <c r="B29" s="22" t="s">
        <v>31</v>
      </c>
      <c r="C29" s="21">
        <v>1979</v>
      </c>
      <c r="D29" s="23" t="s">
        <v>81</v>
      </c>
      <c r="E29" s="21" t="s">
        <v>106</v>
      </c>
      <c r="F29" s="21" t="s">
        <v>73</v>
      </c>
      <c r="G29" s="24">
        <v>26</v>
      </c>
      <c r="H29" s="25">
        <v>0.7275231481481481</v>
      </c>
      <c r="I29" s="26">
        <f>IF((H29-H$1)&lt;0,"",H29-H$1)</f>
        <v>0.34905092592592585</v>
      </c>
      <c r="J29" s="27">
        <v>25</v>
      </c>
      <c r="K29" s="25">
        <v>0.6253240740740741</v>
      </c>
      <c r="L29" s="26">
        <f>IF((K29-K$1)&lt;0,"",K29-K$1)</f>
        <v>0.24511574074074077</v>
      </c>
      <c r="M29" s="36">
        <f>IF(OR(I29="",L29=""),"",SUM(I29,L29))</f>
        <v>0.5941666666666666</v>
      </c>
      <c r="N29" s="39">
        <v>23</v>
      </c>
      <c r="O29" s="268"/>
      <c r="P29" s="25"/>
      <c r="Q29" s="26">
        <f>IF((P29-P$1)&lt;0,"",P29-P$1)</f>
      </c>
      <c r="R29" s="36">
        <f>IF(OR(I29="",L29="",Q29=""),"",SUM(I29,L29,Q29))</f>
      </c>
      <c r="S29" s="39"/>
    </row>
    <row r="30" spans="1:19" s="7" customFormat="1" ht="15">
      <c r="A30" s="28">
        <v>63</v>
      </c>
      <c r="B30" s="29" t="s">
        <v>7</v>
      </c>
      <c r="C30" s="28">
        <v>1969</v>
      </c>
      <c r="D30" s="30" t="s">
        <v>83</v>
      </c>
      <c r="E30" s="21" t="s">
        <v>106</v>
      </c>
      <c r="F30" s="21" t="s">
        <v>73</v>
      </c>
      <c r="G30" s="24">
        <v>24</v>
      </c>
      <c r="H30" s="25">
        <v>0.7083680555555555</v>
      </c>
      <c r="I30" s="26">
        <f>IF((H30-H$1)&lt;0,"",H30-H$1)</f>
        <v>0.3298958333333332</v>
      </c>
      <c r="J30" s="27">
        <v>26</v>
      </c>
      <c r="K30" s="25">
        <v>0.6608333333333333</v>
      </c>
      <c r="L30" s="26">
        <f>IF((K30-K$1)&lt;0,"",K30-K$1)</f>
        <v>0.28062499999999996</v>
      </c>
      <c r="M30" s="36">
        <f>IF(OR(I30="",L30=""),"",SUM(I30,L30))</f>
        <v>0.6105208333333332</v>
      </c>
      <c r="N30" s="39">
        <v>25</v>
      </c>
      <c r="O30" s="268"/>
      <c r="P30" s="25"/>
      <c r="Q30" s="26">
        <f>IF((P30-P$1)&lt;0,"",P30-P$1)</f>
      </c>
      <c r="R30" s="36">
        <f>IF(OR(I30="",L30="",Q30=""),"",SUM(I30,L30,Q30))</f>
      </c>
      <c r="S30" s="39"/>
    </row>
    <row r="31" spans="1:19" s="7" customFormat="1" ht="15">
      <c r="A31" s="21">
        <v>68</v>
      </c>
      <c r="B31" s="22" t="s">
        <v>132</v>
      </c>
      <c r="C31" s="21">
        <v>1986</v>
      </c>
      <c r="D31" s="23" t="s">
        <v>78</v>
      </c>
      <c r="E31" s="21" t="s">
        <v>106</v>
      </c>
      <c r="F31" s="21" t="s">
        <v>73</v>
      </c>
      <c r="G31" s="24"/>
      <c r="H31" s="25"/>
      <c r="I31" s="26">
        <f>IF((H31-H$1)&lt;0,"",H31-H$1)</f>
      </c>
      <c r="J31" s="27">
        <v>27</v>
      </c>
      <c r="K31" s="25">
        <v>0.7009837962962964</v>
      </c>
      <c r="L31" s="26">
        <f>IF((K31-K$1)&lt;0,"",K31-K$1)</f>
        <v>0.32077546296296305</v>
      </c>
      <c r="M31" s="36">
        <f>IF(OR(I31="",L31=""),"",SUM(I31,L31))</f>
      </c>
      <c r="N31" s="39"/>
      <c r="O31" s="268"/>
      <c r="P31" s="25"/>
      <c r="Q31" s="26">
        <f>IF((P31-P$1)&lt;0,"",P31-P$1)</f>
      </c>
      <c r="R31" s="36">
        <f>IF(OR(I31="",L31="",Q31=""),"",SUM(I31,L31,Q31))</f>
      </c>
      <c r="S31" s="39"/>
    </row>
    <row r="32" spans="1:19" s="7" customFormat="1" ht="15">
      <c r="A32" s="21">
        <v>22</v>
      </c>
      <c r="B32" s="22" t="s">
        <v>36</v>
      </c>
      <c r="C32" s="21">
        <v>1993</v>
      </c>
      <c r="D32" s="23" t="s">
        <v>78</v>
      </c>
      <c r="E32" s="21" t="s">
        <v>106</v>
      </c>
      <c r="F32" s="21" t="s">
        <v>73</v>
      </c>
      <c r="G32" s="24"/>
      <c r="H32" s="25"/>
      <c r="I32" s="26">
        <f>IF((H32-H$1)&lt;0,"",H32-H$1)</f>
      </c>
      <c r="J32" s="27">
        <v>28</v>
      </c>
      <c r="K32" s="25">
        <v>0.7136574074074074</v>
      </c>
      <c r="L32" s="26">
        <f>IF((K32-K$1)&lt;0,"",K32-K$1)</f>
        <v>0.33344907407407404</v>
      </c>
      <c r="M32" s="36">
        <f>IF(OR(I32="",L32=""),"",SUM(I32,L32))</f>
      </c>
      <c r="N32" s="39"/>
      <c r="O32" s="268"/>
      <c r="P32" s="25"/>
      <c r="Q32" s="26">
        <f>IF((P32-P$1)&lt;0,"",P32-P$1)</f>
      </c>
      <c r="R32" s="36">
        <f>IF(OR(I32="",L32="",Q32=""),"",SUM(I32,L32,Q32))</f>
      </c>
      <c r="S32" s="39"/>
    </row>
    <row r="33" spans="1:19" s="7" customFormat="1" ht="15">
      <c r="A33" s="21">
        <v>41</v>
      </c>
      <c r="B33" s="22" t="s">
        <v>35</v>
      </c>
      <c r="C33" s="21">
        <v>1971</v>
      </c>
      <c r="D33" s="23" t="s">
        <v>78</v>
      </c>
      <c r="E33" s="21" t="s">
        <v>106</v>
      </c>
      <c r="F33" s="21" t="s">
        <v>73</v>
      </c>
      <c r="G33" s="24"/>
      <c r="H33" s="25">
        <v>0</v>
      </c>
      <c r="I33" s="26">
        <f>IF((H33-H$1)&lt;0,"",H33-H$1)</f>
      </c>
      <c r="J33" s="27">
        <v>29</v>
      </c>
      <c r="K33" s="25">
        <v>0.7139814814814814</v>
      </c>
      <c r="L33" s="26">
        <f>IF((K33-K$1)&lt;0,"",K33-K$1)</f>
        <v>0.3337731481481481</v>
      </c>
      <c r="M33" s="36">
        <f>IF(OR(I33="",L33=""),"",SUM(I33,L33))</f>
      </c>
      <c r="N33" s="39"/>
      <c r="O33" s="268"/>
      <c r="P33" s="25"/>
      <c r="Q33" s="26">
        <f>IF((P33-P$1)&lt;0,"",P33-P$1)</f>
      </c>
      <c r="R33" s="36">
        <f>IF(OR(I33="",L33="",Q33=""),"",SUM(I33,L33,Q33))</f>
      </c>
      <c r="S33" s="39"/>
    </row>
    <row r="34" spans="1:19" s="7" customFormat="1" ht="15">
      <c r="A34" s="21">
        <v>11</v>
      </c>
      <c r="B34" s="22" t="s">
        <v>29</v>
      </c>
      <c r="C34" s="21">
        <v>1978</v>
      </c>
      <c r="D34" s="23" t="s">
        <v>78</v>
      </c>
      <c r="E34" s="21" t="s">
        <v>106</v>
      </c>
      <c r="F34" s="21" t="s">
        <v>73</v>
      </c>
      <c r="G34" s="24"/>
      <c r="H34" s="25"/>
      <c r="I34" s="26">
        <f>IF((H34-H$1)&lt;0,"",H34-H$1)</f>
      </c>
      <c r="J34" s="27">
        <v>30</v>
      </c>
      <c r="K34" s="25">
        <v>0.7144675925925926</v>
      </c>
      <c r="L34" s="26">
        <f>IF((K34-K$1)&lt;0,"",K34-K$1)</f>
        <v>0.3342592592592593</v>
      </c>
      <c r="M34" s="36">
        <f>IF(OR(I34="",L34=""),"",SUM(I34,L34))</f>
      </c>
      <c r="N34" s="39"/>
      <c r="O34" s="268"/>
      <c r="P34" s="25"/>
      <c r="Q34" s="26">
        <f>IF((P34-P$1)&lt;0,"",P34-P$1)</f>
      </c>
      <c r="R34" s="36">
        <f>IF(OR(I34="",L34="",Q34=""),"",SUM(I34,L34,Q34))</f>
      </c>
      <c r="S34" s="39"/>
    </row>
    <row r="35" spans="1:19" s="7" customFormat="1" ht="15">
      <c r="A35" s="21">
        <v>29</v>
      </c>
      <c r="B35" s="22" t="s">
        <v>41</v>
      </c>
      <c r="C35" s="21">
        <v>1974</v>
      </c>
      <c r="D35" s="23" t="s">
        <v>78</v>
      </c>
      <c r="E35" s="21" t="s">
        <v>106</v>
      </c>
      <c r="F35" s="21" t="s">
        <v>73</v>
      </c>
      <c r="G35" s="24">
        <v>25</v>
      </c>
      <c r="H35" s="25">
        <v>0.7242129629629629</v>
      </c>
      <c r="I35" s="26">
        <f>IF((H35-H$1)&lt;0,"",H35-H$1)</f>
        <v>0.3457407407407406</v>
      </c>
      <c r="J35" s="268"/>
      <c r="K35" s="25"/>
      <c r="L35" s="26">
        <f>IF((K35-K$1)&lt;0,"",K35-K$1)</f>
      </c>
      <c r="M35" s="36">
        <f>IF(OR(I35="",L35=""),"",SUM(I35,L35))</f>
      </c>
      <c r="N35" s="39"/>
      <c r="O35" s="268">
        <v>20</v>
      </c>
      <c r="P35" s="25">
        <v>0.6331018518518519</v>
      </c>
      <c r="Q35" s="26">
        <f>IF((P35-P$1)&lt;0,"",P35-P$1)</f>
        <v>0.21643518518518517</v>
      </c>
      <c r="R35" s="36">
        <f>IF(OR(I35="",L35="",Q35=""),"",SUM(I35,L35,Q35))</f>
      </c>
      <c r="S35" s="39"/>
    </row>
    <row r="36" spans="1:19" ht="15">
      <c r="A36" s="87">
        <v>13</v>
      </c>
      <c r="B36" s="265" t="s">
        <v>47</v>
      </c>
      <c r="C36" s="87">
        <v>1988</v>
      </c>
      <c r="D36" s="89" t="s">
        <v>78</v>
      </c>
      <c r="E36" s="87" t="s">
        <v>106</v>
      </c>
      <c r="F36" s="87" t="s">
        <v>74</v>
      </c>
      <c r="G36" s="90">
        <v>1</v>
      </c>
      <c r="H36" s="91">
        <v>0.5862731481481481</v>
      </c>
      <c r="I36" s="92">
        <f aca="true" t="shared" si="0" ref="I36:I50">IF((H36-H$1)&lt;0,"",H36-H$1)</f>
        <v>0.20780092592592586</v>
      </c>
      <c r="J36" s="90">
        <v>1</v>
      </c>
      <c r="K36" s="91">
        <v>0.5311689814814815</v>
      </c>
      <c r="L36" s="92">
        <f aca="true" t="shared" si="1" ref="L36:L50">IF((K36-K$1)&lt;0,"",K36-K$1)</f>
        <v>0.1509606481481482</v>
      </c>
      <c r="M36" s="93">
        <f aca="true" t="shared" si="2" ref="M36:M50">IF(OR(I36="",L36=""),"",SUM(I36,L36))</f>
        <v>0.35876157407407405</v>
      </c>
      <c r="N36" s="94">
        <v>1</v>
      </c>
      <c r="O36" s="95">
        <v>1</v>
      </c>
      <c r="P36" s="91">
        <v>0.5692939814814815</v>
      </c>
      <c r="Q36" s="92">
        <f aca="true" t="shared" si="3" ref="Q36:Q50">IF((P36-P$1)&lt;0,"",P36-P$1)</f>
        <v>0.15262731481481479</v>
      </c>
      <c r="R36" s="93">
        <f aca="true" t="shared" si="4" ref="R36:R50">IF(OR(I36="",L36="",Q36=""),"",SUM(I36,L36,Q36))</f>
        <v>0.5113888888888889</v>
      </c>
      <c r="S36" s="96">
        <v>1</v>
      </c>
    </row>
    <row r="37" spans="1:19" ht="15">
      <c r="A37" s="87">
        <v>17</v>
      </c>
      <c r="B37" s="265" t="s">
        <v>34</v>
      </c>
      <c r="C37" s="87">
        <v>1988</v>
      </c>
      <c r="D37" s="89" t="s">
        <v>87</v>
      </c>
      <c r="E37" s="87" t="s">
        <v>106</v>
      </c>
      <c r="F37" s="87" t="s">
        <v>74</v>
      </c>
      <c r="G37" s="90">
        <v>2</v>
      </c>
      <c r="H37" s="91">
        <v>0.6155439814814815</v>
      </c>
      <c r="I37" s="92">
        <f t="shared" si="0"/>
        <v>0.23707175925925922</v>
      </c>
      <c r="J37" s="90">
        <v>2</v>
      </c>
      <c r="K37" s="91">
        <v>0.5443055555555555</v>
      </c>
      <c r="L37" s="92">
        <f t="shared" si="1"/>
        <v>0.16409722222222217</v>
      </c>
      <c r="M37" s="93">
        <f t="shared" si="2"/>
        <v>0.4011689814814814</v>
      </c>
      <c r="N37" s="94">
        <v>2</v>
      </c>
      <c r="O37" s="95">
        <v>2</v>
      </c>
      <c r="P37" s="91">
        <v>0.5980324074074074</v>
      </c>
      <c r="Q37" s="92">
        <f t="shared" si="3"/>
        <v>0.1813657407407407</v>
      </c>
      <c r="R37" s="93">
        <f t="shared" si="4"/>
        <v>0.5825347222222221</v>
      </c>
      <c r="S37" s="96">
        <v>2</v>
      </c>
    </row>
    <row r="38" spans="1:19" ht="15">
      <c r="A38" s="87">
        <v>16</v>
      </c>
      <c r="B38" s="265" t="s">
        <v>10</v>
      </c>
      <c r="C38" s="87">
        <v>1987</v>
      </c>
      <c r="D38" s="89" t="s">
        <v>86</v>
      </c>
      <c r="E38" s="87" t="s">
        <v>106</v>
      </c>
      <c r="F38" s="87" t="s">
        <v>74</v>
      </c>
      <c r="G38" s="90">
        <v>3</v>
      </c>
      <c r="H38" s="91">
        <v>0.6293171296296296</v>
      </c>
      <c r="I38" s="92">
        <f t="shared" si="0"/>
        <v>0.25084490740740734</v>
      </c>
      <c r="J38" s="90">
        <v>3</v>
      </c>
      <c r="K38" s="91">
        <v>0.5728935185185186</v>
      </c>
      <c r="L38" s="92">
        <f t="shared" si="1"/>
        <v>0.19268518518518524</v>
      </c>
      <c r="M38" s="93">
        <f t="shared" si="2"/>
        <v>0.4435300925925926</v>
      </c>
      <c r="N38" s="94">
        <v>3</v>
      </c>
      <c r="O38" s="95">
        <v>3</v>
      </c>
      <c r="P38" s="91">
        <v>0.6017245370370371</v>
      </c>
      <c r="Q38" s="92">
        <f t="shared" si="3"/>
        <v>0.18505787037037041</v>
      </c>
      <c r="R38" s="93">
        <f t="shared" si="4"/>
        <v>0.6285879629629629</v>
      </c>
      <c r="S38" s="96">
        <v>3</v>
      </c>
    </row>
    <row r="39" spans="1:19" ht="15">
      <c r="A39" s="87">
        <v>4</v>
      </c>
      <c r="B39" s="88" t="s">
        <v>54</v>
      </c>
      <c r="C39" s="87">
        <v>1989</v>
      </c>
      <c r="D39" s="89" t="s">
        <v>78</v>
      </c>
      <c r="E39" s="87" t="s">
        <v>106</v>
      </c>
      <c r="F39" s="87" t="s">
        <v>74</v>
      </c>
      <c r="G39" s="90">
        <v>4</v>
      </c>
      <c r="H39" s="91">
        <v>0.6465972222222222</v>
      </c>
      <c r="I39" s="92">
        <f t="shared" si="0"/>
        <v>0.2681249999999999</v>
      </c>
      <c r="J39" s="90">
        <v>4</v>
      </c>
      <c r="K39" s="91">
        <v>0.5826388888888888</v>
      </c>
      <c r="L39" s="92">
        <f t="shared" si="1"/>
        <v>0.2024305555555555</v>
      </c>
      <c r="M39" s="93">
        <f t="shared" si="2"/>
        <v>0.4705555555555554</v>
      </c>
      <c r="N39" s="94">
        <v>4</v>
      </c>
      <c r="O39" s="95">
        <v>4</v>
      </c>
      <c r="P39" s="91">
        <v>0.6197337962962963</v>
      </c>
      <c r="Q39" s="92">
        <f t="shared" si="3"/>
        <v>0.20306712962962964</v>
      </c>
      <c r="R39" s="93">
        <f t="shared" si="4"/>
        <v>0.673622685185185</v>
      </c>
      <c r="S39" s="94">
        <v>4</v>
      </c>
    </row>
    <row r="40" spans="1:19" ht="15">
      <c r="A40" s="87">
        <v>14</v>
      </c>
      <c r="B40" s="88" t="s">
        <v>9</v>
      </c>
      <c r="C40" s="87">
        <v>1985</v>
      </c>
      <c r="D40" s="89" t="s">
        <v>78</v>
      </c>
      <c r="E40" s="87" t="s">
        <v>106</v>
      </c>
      <c r="F40" s="87" t="s">
        <v>74</v>
      </c>
      <c r="G40" s="90">
        <v>5</v>
      </c>
      <c r="H40" s="91">
        <v>0.6800462962962963</v>
      </c>
      <c r="I40" s="92">
        <f t="shared" si="0"/>
        <v>0.30157407407407405</v>
      </c>
      <c r="J40" s="90">
        <v>5</v>
      </c>
      <c r="K40" s="91">
        <v>0.5856712962962963</v>
      </c>
      <c r="L40" s="92">
        <f t="shared" si="1"/>
        <v>0.205462962962963</v>
      </c>
      <c r="M40" s="93">
        <f t="shared" si="2"/>
        <v>0.5070370370370371</v>
      </c>
      <c r="N40" s="94">
        <v>5</v>
      </c>
      <c r="O40" s="95"/>
      <c r="P40" s="91"/>
      <c r="Q40" s="92">
        <f t="shared" si="3"/>
      </c>
      <c r="R40" s="93">
        <f t="shared" si="4"/>
      </c>
      <c r="S40" s="94"/>
    </row>
    <row r="41" spans="1:19" ht="15">
      <c r="A41" s="87">
        <v>60</v>
      </c>
      <c r="B41" s="88" t="s">
        <v>16</v>
      </c>
      <c r="C41" s="87">
        <v>1982</v>
      </c>
      <c r="D41" s="89" t="s">
        <v>78</v>
      </c>
      <c r="E41" s="87" t="s">
        <v>106</v>
      </c>
      <c r="F41" s="87" t="s">
        <v>74</v>
      </c>
      <c r="G41" s="90">
        <v>6</v>
      </c>
      <c r="H41" s="91">
        <v>0.7129166666666666</v>
      </c>
      <c r="I41" s="92">
        <f>IF((H41-H$1)&lt;0,"",H41-H$1)</f>
        <v>0.3344444444444444</v>
      </c>
      <c r="J41" s="90">
        <v>7</v>
      </c>
      <c r="K41" s="91">
        <v>0.6330324074074074</v>
      </c>
      <c r="L41" s="92">
        <f>IF((K41-K$1)&lt;0,"",K41-K$1)</f>
        <v>0.2528240740740741</v>
      </c>
      <c r="M41" s="93">
        <f>IF(OR(I41="",L41=""),"",SUM(I41,L41))</f>
        <v>0.5872685185185185</v>
      </c>
      <c r="N41" s="94">
        <v>6</v>
      </c>
      <c r="O41" s="95"/>
      <c r="P41" s="91"/>
      <c r="Q41" s="92">
        <f>IF((P41-P$1)&lt;0,"",P41-P$1)</f>
      </c>
      <c r="R41" s="93">
        <f>IF(OR(I41="",L41="",Q41=""),"",SUM(I41,L41,Q41))</f>
      </c>
      <c r="S41" s="94"/>
    </row>
    <row r="42" spans="1:19" ht="15">
      <c r="A42" s="87">
        <v>27</v>
      </c>
      <c r="B42" s="88" t="s">
        <v>12</v>
      </c>
      <c r="C42" s="87">
        <v>1969</v>
      </c>
      <c r="D42" s="89" t="s">
        <v>80</v>
      </c>
      <c r="E42" s="87" t="s">
        <v>106</v>
      </c>
      <c r="F42" s="87" t="s">
        <v>74</v>
      </c>
      <c r="G42" s="90">
        <v>9</v>
      </c>
      <c r="H42" s="91">
        <v>0.7413888888888889</v>
      </c>
      <c r="I42" s="92">
        <f t="shared" si="0"/>
        <v>0.3629166666666666</v>
      </c>
      <c r="J42" s="90">
        <v>6</v>
      </c>
      <c r="K42" s="91">
        <v>0.6281597222222223</v>
      </c>
      <c r="L42" s="92">
        <f t="shared" si="1"/>
        <v>0.24795138888888896</v>
      </c>
      <c r="M42" s="93">
        <f t="shared" si="2"/>
        <v>0.6108680555555556</v>
      </c>
      <c r="N42" s="94">
        <v>7</v>
      </c>
      <c r="O42" s="95"/>
      <c r="P42" s="91"/>
      <c r="Q42" s="92">
        <f t="shared" si="3"/>
      </c>
      <c r="R42" s="93">
        <f t="shared" si="4"/>
      </c>
      <c r="S42" s="94"/>
    </row>
    <row r="43" spans="1:19" ht="15">
      <c r="A43" s="87">
        <v>40</v>
      </c>
      <c r="B43" s="88" t="s">
        <v>13</v>
      </c>
      <c r="C43" s="87">
        <v>2000</v>
      </c>
      <c r="D43" s="89" t="s">
        <v>78</v>
      </c>
      <c r="E43" s="87" t="s">
        <v>106</v>
      </c>
      <c r="F43" s="87" t="s">
        <v>74</v>
      </c>
      <c r="G43" s="90">
        <v>8</v>
      </c>
      <c r="H43" s="91">
        <v>0.7309606481481481</v>
      </c>
      <c r="I43" s="92">
        <f t="shared" si="0"/>
        <v>0.35248842592592583</v>
      </c>
      <c r="J43" s="90">
        <v>12</v>
      </c>
      <c r="K43" s="91">
        <v>0.7136574074074074</v>
      </c>
      <c r="L43" s="92">
        <f t="shared" si="1"/>
        <v>0.33344907407407404</v>
      </c>
      <c r="M43" s="93">
        <f t="shared" si="2"/>
        <v>0.6859374999999999</v>
      </c>
      <c r="N43" s="94">
        <v>8</v>
      </c>
      <c r="O43" s="95"/>
      <c r="P43" s="91"/>
      <c r="Q43" s="92">
        <f t="shared" si="3"/>
      </c>
      <c r="R43" s="93">
        <f t="shared" si="4"/>
      </c>
      <c r="S43" s="94"/>
    </row>
    <row r="44" spans="1:19" ht="15">
      <c r="A44" s="87">
        <v>53</v>
      </c>
      <c r="B44" s="88" t="s">
        <v>14</v>
      </c>
      <c r="C44" s="87">
        <v>1987</v>
      </c>
      <c r="D44" s="89" t="s">
        <v>78</v>
      </c>
      <c r="E44" s="87" t="s">
        <v>106</v>
      </c>
      <c r="F44" s="87" t="s">
        <v>74</v>
      </c>
      <c r="G44" s="90">
        <v>7</v>
      </c>
      <c r="H44" s="91">
        <v>0.7258912037037036</v>
      </c>
      <c r="I44" s="92">
        <f t="shared" si="0"/>
        <v>0.34741898148148137</v>
      </c>
      <c r="J44" s="90">
        <v>9</v>
      </c>
      <c r="K44" s="91">
        <v>0.6624305555555555</v>
      </c>
      <c r="L44" s="92">
        <f t="shared" si="1"/>
        <v>0.2822222222222222</v>
      </c>
      <c r="M44" s="93">
        <f t="shared" si="2"/>
        <v>0.6296412037037036</v>
      </c>
      <c r="N44" s="94">
        <v>9</v>
      </c>
      <c r="O44" s="95"/>
      <c r="P44" s="91"/>
      <c r="Q44" s="92">
        <f t="shared" si="3"/>
      </c>
      <c r="R44" s="93">
        <f t="shared" si="4"/>
      </c>
      <c r="S44" s="94"/>
    </row>
    <row r="45" spans="1:19" ht="15">
      <c r="A45" s="87">
        <v>55</v>
      </c>
      <c r="B45" s="88" t="s">
        <v>15</v>
      </c>
      <c r="C45" s="87">
        <v>1990</v>
      </c>
      <c r="D45" s="89" t="s">
        <v>89</v>
      </c>
      <c r="E45" s="87" t="s">
        <v>106</v>
      </c>
      <c r="F45" s="87" t="s">
        <v>74</v>
      </c>
      <c r="G45" s="90"/>
      <c r="H45" s="91"/>
      <c r="I45" s="92">
        <f t="shared" si="0"/>
      </c>
      <c r="J45" s="90">
        <v>10</v>
      </c>
      <c r="K45" s="91">
        <v>0.6624305555555555</v>
      </c>
      <c r="L45" s="92">
        <f t="shared" si="1"/>
        <v>0.2822222222222222</v>
      </c>
      <c r="M45" s="93">
        <f t="shared" si="2"/>
      </c>
      <c r="N45" s="94"/>
      <c r="O45" s="95"/>
      <c r="P45" s="91"/>
      <c r="Q45" s="92">
        <f t="shared" si="3"/>
      </c>
      <c r="R45" s="93">
        <f t="shared" si="4"/>
      </c>
      <c r="S45" s="94"/>
    </row>
    <row r="46" spans="1:19" ht="15">
      <c r="A46" s="87">
        <v>5</v>
      </c>
      <c r="B46" s="88" t="s">
        <v>8</v>
      </c>
      <c r="C46" s="87">
        <v>1969</v>
      </c>
      <c r="D46" s="89" t="s">
        <v>78</v>
      </c>
      <c r="E46" s="87" t="s">
        <v>106</v>
      </c>
      <c r="F46" s="87" t="s">
        <v>74</v>
      </c>
      <c r="G46" s="90"/>
      <c r="H46" s="91"/>
      <c r="I46" s="92">
        <f>IF((H46-H$1)&lt;0,"",H46-H$1)</f>
      </c>
      <c r="J46" s="90">
        <v>11</v>
      </c>
      <c r="K46" s="91">
        <v>0.6823032407407408</v>
      </c>
      <c r="L46" s="92">
        <f>IF((K46-K$1)&lt;0,"",K46-K$1)</f>
        <v>0.30209490740740746</v>
      </c>
      <c r="M46" s="93">
        <f>IF(OR(I46="",L46=""),"",SUM(I46,L46))</f>
      </c>
      <c r="N46" s="94"/>
      <c r="O46" s="95"/>
      <c r="P46" s="91"/>
      <c r="Q46" s="92">
        <f>IF((P46-P$1)&lt;0,"",P46-P$1)</f>
      </c>
      <c r="R46" s="93">
        <f>IF(OR(I46="",L46="",Q46=""),"",SUM(I46,L46,Q46))</f>
      </c>
      <c r="S46" s="94"/>
    </row>
    <row r="47" spans="1:19" ht="15">
      <c r="A47" s="87">
        <v>30</v>
      </c>
      <c r="B47" s="88" t="s">
        <v>28</v>
      </c>
      <c r="C47" s="87">
        <v>1985</v>
      </c>
      <c r="D47" s="89" t="s">
        <v>88</v>
      </c>
      <c r="E47" s="87" t="s">
        <v>106</v>
      </c>
      <c r="F47" s="87" t="s">
        <v>74</v>
      </c>
      <c r="G47" s="90"/>
      <c r="H47" s="91">
        <v>0</v>
      </c>
      <c r="I47" s="92">
        <f>IF((H47-H$1)&lt;0,"",H47-H$1)</f>
      </c>
      <c r="J47" s="90">
        <v>8</v>
      </c>
      <c r="K47" s="91">
        <v>0.6624305555555555</v>
      </c>
      <c r="L47" s="92">
        <f>IF((K47-K$1)&lt;0,"",K47-K$1)</f>
        <v>0.2822222222222222</v>
      </c>
      <c r="M47" s="93">
        <f>IF(OR(I47="",L47=""),"",SUM(I47,L47))</f>
      </c>
      <c r="N47" s="94"/>
      <c r="O47" s="95"/>
      <c r="P47" s="91"/>
      <c r="Q47" s="92">
        <f>IF((P47-P$1)&lt;0,"",P47-P$1)</f>
      </c>
      <c r="R47" s="93">
        <f>IF(OR(I47="",L47="",Q47=""),"",SUM(I47,L47,Q47))</f>
      </c>
      <c r="S47" s="94"/>
    </row>
    <row r="48" spans="1:19" ht="15">
      <c r="A48" s="87">
        <v>20</v>
      </c>
      <c r="B48" s="88" t="s">
        <v>11</v>
      </c>
      <c r="C48" s="87">
        <v>1981</v>
      </c>
      <c r="D48" s="89" t="s">
        <v>78</v>
      </c>
      <c r="E48" s="87" t="s">
        <v>106</v>
      </c>
      <c r="F48" s="87" t="s">
        <v>74</v>
      </c>
      <c r="G48" s="90"/>
      <c r="H48" s="91"/>
      <c r="I48" s="92">
        <f>IF((H48-H$1)&lt;0,"",H48-H$1)</f>
      </c>
      <c r="J48" s="90"/>
      <c r="K48" s="91"/>
      <c r="L48" s="92">
        <f>IF((K48-K$1)&lt;0,"",K48-K$1)</f>
      </c>
      <c r="M48" s="93">
        <f>IF(OR(I48="",L48=""),"",SUM(I48,L48))</f>
      </c>
      <c r="N48" s="94"/>
      <c r="O48" s="95"/>
      <c r="P48" s="91"/>
      <c r="Q48" s="92">
        <f>IF((P48-P$1)&lt;0,"",P48-P$1)</f>
      </c>
      <c r="R48" s="93">
        <f>IF(OR(I48="",L48="",Q48=""),"",SUM(I48,L48,Q48))</f>
      </c>
      <c r="S48" s="94"/>
    </row>
    <row r="49" spans="1:19" ht="15">
      <c r="A49" s="87">
        <v>44</v>
      </c>
      <c r="B49" s="88" t="s">
        <v>33</v>
      </c>
      <c r="C49" s="87">
        <v>1977</v>
      </c>
      <c r="D49" s="89" t="s">
        <v>78</v>
      </c>
      <c r="E49" s="87" t="s">
        <v>106</v>
      </c>
      <c r="F49" s="87" t="s">
        <v>74</v>
      </c>
      <c r="G49" s="90"/>
      <c r="H49" s="91"/>
      <c r="I49" s="92">
        <f>IF((H49-H$1)&lt;0,"",H49-H$1)</f>
      </c>
      <c r="J49" s="90"/>
      <c r="K49" s="91"/>
      <c r="L49" s="92">
        <f>IF((K49-K$1)&lt;0,"",K49-K$1)</f>
      </c>
      <c r="M49" s="93">
        <f>IF(OR(I49="",L49=""),"",SUM(I49,L49))</f>
      </c>
      <c r="N49" s="94"/>
      <c r="O49" s="95"/>
      <c r="P49" s="91"/>
      <c r="Q49" s="92">
        <f>IF((P49-P$1)&lt;0,"",P49-P$1)</f>
      </c>
      <c r="R49" s="93">
        <f>IF(OR(I49="",L49="",Q49=""),"",SUM(I49,L49,Q49))</f>
      </c>
      <c r="S49" s="94"/>
    </row>
    <row r="50" spans="1:19" ht="15">
      <c r="A50" s="87">
        <v>58</v>
      </c>
      <c r="B50" s="88" t="s">
        <v>67</v>
      </c>
      <c r="C50" s="87">
        <v>1984</v>
      </c>
      <c r="D50" s="89" t="s">
        <v>78</v>
      </c>
      <c r="E50" s="87" t="s">
        <v>106</v>
      </c>
      <c r="F50" s="87" t="s">
        <v>74</v>
      </c>
      <c r="G50" s="90"/>
      <c r="H50" s="91"/>
      <c r="I50" s="92">
        <f t="shared" si="0"/>
      </c>
      <c r="J50" s="90"/>
      <c r="K50" s="91"/>
      <c r="L50" s="92">
        <f t="shared" si="1"/>
      </c>
      <c r="M50" s="93">
        <f t="shared" si="2"/>
      </c>
      <c r="N50" s="94"/>
      <c r="O50" s="95"/>
      <c r="P50" s="91"/>
      <c r="Q50" s="92">
        <f t="shared" si="3"/>
      </c>
      <c r="R50" s="93">
        <f t="shared" si="4"/>
      </c>
      <c r="S50" s="94"/>
    </row>
    <row r="51" spans="1:19" ht="15">
      <c r="A51" s="65">
        <v>9</v>
      </c>
      <c r="B51" s="263" t="s">
        <v>56</v>
      </c>
      <c r="C51" s="65">
        <v>1983</v>
      </c>
      <c r="D51" s="66" t="s">
        <v>78</v>
      </c>
      <c r="E51" s="65" t="s">
        <v>107</v>
      </c>
      <c r="F51" s="65" t="s">
        <v>73</v>
      </c>
      <c r="G51" s="67">
        <v>1</v>
      </c>
      <c r="H51" s="68">
        <v>0.5476851851851852</v>
      </c>
      <c r="I51" s="69">
        <f>IF((H51-H$1)&lt;0,"",H51-H$1)</f>
        <v>0.1692129629629629</v>
      </c>
      <c r="J51" s="70">
        <v>1</v>
      </c>
      <c r="K51" s="68">
        <v>0.5196527777777779</v>
      </c>
      <c r="L51" s="69">
        <f>IF((K51-K$1)&lt;0,"",K51-K$1)</f>
        <v>0.13944444444444454</v>
      </c>
      <c r="M51" s="71">
        <f>IF(OR(I51="",L51=""),"",SUM(I51,L51))</f>
        <v>0.30865740740740744</v>
      </c>
      <c r="N51" s="72"/>
      <c r="O51" s="70">
        <v>1</v>
      </c>
      <c r="P51" s="68">
        <v>0.5244212962962963</v>
      </c>
      <c r="Q51" s="69">
        <f>IF((P51-P$1)&lt;0,"",P51-P$1)</f>
        <v>0.10775462962962962</v>
      </c>
      <c r="R51" s="71">
        <f>IF(OR(I51="",L51="",Q51=""),"",SUM(I51,L51,Q51))</f>
        <v>0.41641203703703705</v>
      </c>
      <c r="S51" s="73">
        <v>1</v>
      </c>
    </row>
    <row r="52" spans="1:19" ht="15">
      <c r="A52" s="74">
        <v>28</v>
      </c>
      <c r="B52" s="264" t="s">
        <v>64</v>
      </c>
      <c r="C52" s="74">
        <v>1977</v>
      </c>
      <c r="D52" s="76" t="s">
        <v>101</v>
      </c>
      <c r="E52" s="65" t="s">
        <v>107</v>
      </c>
      <c r="F52" s="74" t="s">
        <v>73</v>
      </c>
      <c r="G52" s="77">
        <v>2</v>
      </c>
      <c r="H52" s="78">
        <v>0.5557175925925926</v>
      </c>
      <c r="I52" s="79">
        <f>IF((H52-H$1)&lt;0,"",H52-H$1)</f>
        <v>0.1772453703703703</v>
      </c>
      <c r="J52" s="80">
        <v>2</v>
      </c>
      <c r="K52" s="78">
        <v>0.5215972222222222</v>
      </c>
      <c r="L52" s="79">
        <f>IF((K52-K$1)&lt;0,"",K52-K$1)</f>
        <v>0.14138888888888884</v>
      </c>
      <c r="M52" s="81">
        <f>IF(OR(I52="",L52=""),"",SUM(I52,L52))</f>
        <v>0.31863425925925914</v>
      </c>
      <c r="N52" s="82"/>
      <c r="O52" s="80">
        <v>2</v>
      </c>
      <c r="P52" s="78">
        <v>0.5245138888888888</v>
      </c>
      <c r="Q52" s="79">
        <f>IF((P52-P$1)&lt;0,"",P52-P$1)</f>
        <v>0.10784722222222215</v>
      </c>
      <c r="R52" s="81">
        <f>IF(OR(I52="",L52="",Q52=""),"",SUM(I52,L52,Q52))</f>
        <v>0.4264814814814813</v>
      </c>
      <c r="S52" s="83">
        <v>2</v>
      </c>
    </row>
    <row r="53" spans="1:19" ht="15">
      <c r="A53" s="74">
        <v>52</v>
      </c>
      <c r="B53" s="264" t="s">
        <v>26</v>
      </c>
      <c r="C53" s="74">
        <v>1965</v>
      </c>
      <c r="D53" s="76" t="s">
        <v>102</v>
      </c>
      <c r="E53" s="65" t="s">
        <v>107</v>
      </c>
      <c r="F53" s="74" t="s">
        <v>73</v>
      </c>
      <c r="G53" s="77">
        <v>3</v>
      </c>
      <c r="H53" s="78">
        <v>0.5835069444444444</v>
      </c>
      <c r="I53" s="79">
        <f>IF((H53-H$1)&lt;0,"",H53-H$1)</f>
        <v>0.20503472222222213</v>
      </c>
      <c r="J53" s="80">
        <v>3</v>
      </c>
      <c r="K53" s="78">
        <v>0.5297916666666667</v>
      </c>
      <c r="L53" s="79">
        <f>IF((K53-K$1)&lt;0,"",K53-K$1)</f>
        <v>0.14958333333333335</v>
      </c>
      <c r="M53" s="81">
        <f>IF(OR(I53="",L53=""),"",SUM(I53,L53))</f>
        <v>0.3546180555555555</v>
      </c>
      <c r="N53" s="82"/>
      <c r="O53" s="80">
        <v>3</v>
      </c>
      <c r="P53" s="78">
        <v>0.5252083333333334</v>
      </c>
      <c r="Q53" s="79">
        <f>IF((P53-P$1)&lt;0,"",P53-P$1)</f>
        <v>0.1085416666666667</v>
      </c>
      <c r="R53" s="81">
        <f>IF(OR(I53="",L53="",Q53=""),"",SUM(I53,L53,Q53))</f>
        <v>0.4631597222222222</v>
      </c>
      <c r="S53" s="83">
        <v>3</v>
      </c>
    </row>
    <row r="54" spans="1:19" ht="15">
      <c r="A54" s="74">
        <v>24</v>
      </c>
      <c r="B54" s="75" t="s">
        <v>17</v>
      </c>
      <c r="C54" s="74">
        <v>1964</v>
      </c>
      <c r="D54" s="76" t="s">
        <v>78</v>
      </c>
      <c r="E54" s="65" t="s">
        <v>107</v>
      </c>
      <c r="F54" s="74" t="s">
        <v>73</v>
      </c>
      <c r="G54" s="77">
        <v>8</v>
      </c>
      <c r="H54" s="78">
        <v>0.6219675925925926</v>
      </c>
      <c r="I54" s="79">
        <f>IF((H54-H$1)&lt;0,"",H54-H$1)</f>
        <v>0.24349537037037033</v>
      </c>
      <c r="J54" s="70">
        <v>4</v>
      </c>
      <c r="K54" s="78">
        <v>0.5427314814814815</v>
      </c>
      <c r="L54" s="79">
        <f>IF((K54-K$1)&lt;0,"",K54-K$1)</f>
        <v>0.16252314814814822</v>
      </c>
      <c r="M54" s="81">
        <f>IF(OR(I54="",L54=""),"",SUM(I54,L54))</f>
        <v>0.40601851851851856</v>
      </c>
      <c r="N54" s="82"/>
      <c r="O54" s="80">
        <v>4</v>
      </c>
      <c r="P54" s="78">
        <v>0.5382638888888889</v>
      </c>
      <c r="Q54" s="79">
        <f>IF((P54-P$1)&lt;0,"",P54-P$1)</f>
        <v>0.12159722222222219</v>
      </c>
      <c r="R54" s="81">
        <f>IF(OR(I54="",L54="",Q54=""),"",SUM(I54,L54,Q54))</f>
        <v>0.5276157407407407</v>
      </c>
      <c r="S54" s="82">
        <v>4</v>
      </c>
    </row>
    <row r="55" spans="1:19" ht="15">
      <c r="A55" s="74">
        <v>36</v>
      </c>
      <c r="B55" s="75" t="s">
        <v>69</v>
      </c>
      <c r="C55" s="74">
        <v>1985</v>
      </c>
      <c r="D55" s="76" t="s">
        <v>103</v>
      </c>
      <c r="E55" s="65" t="s">
        <v>107</v>
      </c>
      <c r="F55" s="74" t="s">
        <v>73</v>
      </c>
      <c r="G55" s="77">
        <v>7</v>
      </c>
      <c r="H55" s="78">
        <v>0.6216203703703703</v>
      </c>
      <c r="I55" s="79">
        <f>IF((H55-H$1)&lt;0,"",H55-H$1)</f>
        <v>0.24314814814814806</v>
      </c>
      <c r="J55" s="80">
        <v>5</v>
      </c>
      <c r="K55" s="78">
        <v>0.5520138888888889</v>
      </c>
      <c r="L55" s="79">
        <f>IF((K55-K$1)&lt;0,"",K55-K$1)</f>
        <v>0.1718055555555556</v>
      </c>
      <c r="M55" s="81">
        <f>IF(OR(I55="",L55=""),"",SUM(I55,L55))</f>
        <v>0.41495370370370366</v>
      </c>
      <c r="N55" s="82"/>
      <c r="O55" s="80">
        <v>5</v>
      </c>
      <c r="P55" s="78">
        <v>0.5586111111111111</v>
      </c>
      <c r="Q55" s="79">
        <f>IF((P55-P$1)&lt;0,"",P55-P$1)</f>
        <v>0.14194444444444437</v>
      </c>
      <c r="R55" s="81">
        <f>IF(OR(I55="",L55="",Q55=""),"",SUM(I55,L55,Q55))</f>
        <v>0.5568981481481481</v>
      </c>
      <c r="S55" s="82">
        <v>5</v>
      </c>
    </row>
    <row r="56" spans="1:19" ht="15">
      <c r="A56" s="74">
        <v>42</v>
      </c>
      <c r="B56" s="75" t="s">
        <v>68</v>
      </c>
      <c r="C56" s="74">
        <v>1956</v>
      </c>
      <c r="D56" s="76" t="s">
        <v>104</v>
      </c>
      <c r="E56" s="65" t="s">
        <v>107</v>
      </c>
      <c r="F56" s="74" t="s">
        <v>73</v>
      </c>
      <c r="G56" s="77">
        <v>4</v>
      </c>
      <c r="H56" s="78">
        <v>0.6097916666666666</v>
      </c>
      <c r="I56" s="79">
        <f>IF((H56-H$1)&lt;0,"",H56-H$1)</f>
        <v>0.23131944444444436</v>
      </c>
      <c r="J56" s="80">
        <v>6</v>
      </c>
      <c r="K56" s="78">
        <v>0.5615740740740741</v>
      </c>
      <c r="L56" s="79">
        <f>IF((K56-K$1)&lt;0,"",K56-K$1)</f>
        <v>0.1813657407407408</v>
      </c>
      <c r="M56" s="81">
        <f>IF(OR(I56="",L56=""),"",SUM(I56,L56))</f>
        <v>0.41268518518518515</v>
      </c>
      <c r="N56" s="82"/>
      <c r="O56" s="80">
        <v>7</v>
      </c>
      <c r="P56" s="78">
        <v>0.5644675925925926</v>
      </c>
      <c r="Q56" s="79">
        <f>IF((P56-P$1)&lt;0,"",P56-P$1)</f>
        <v>0.14780092592592592</v>
      </c>
      <c r="R56" s="81">
        <f>IF(OR(I56="",L56="",Q56=""),"",SUM(I56,L56,Q56))</f>
        <v>0.560486111111111</v>
      </c>
      <c r="S56" s="82">
        <v>6</v>
      </c>
    </row>
    <row r="57" spans="1:19" ht="15">
      <c r="A57" s="74">
        <v>49</v>
      </c>
      <c r="B57" s="75" t="s">
        <v>21</v>
      </c>
      <c r="C57" s="74">
        <v>1972</v>
      </c>
      <c r="D57" s="76" t="s">
        <v>102</v>
      </c>
      <c r="E57" s="65" t="s">
        <v>107</v>
      </c>
      <c r="F57" s="74" t="s">
        <v>73</v>
      </c>
      <c r="G57" s="77">
        <v>5</v>
      </c>
      <c r="H57" s="78">
        <v>0.6140162037037037</v>
      </c>
      <c r="I57" s="79">
        <f>IF((H57-H$1)&lt;0,"",H57-H$1)</f>
        <v>0.23554398148148142</v>
      </c>
      <c r="J57" s="70">
        <v>7</v>
      </c>
      <c r="K57" s="78">
        <v>0.5671180555555556</v>
      </c>
      <c r="L57" s="79">
        <f>IF((K57-K$1)&lt;0,"",K57-K$1)</f>
        <v>0.1869097222222223</v>
      </c>
      <c r="M57" s="81">
        <f>IF(OR(I57="",L57=""),"",SUM(I57,L57))</f>
        <v>0.4224537037037037</v>
      </c>
      <c r="N57" s="82"/>
      <c r="O57" s="80">
        <v>10</v>
      </c>
      <c r="P57" s="78">
        <v>0.5806828703703704</v>
      </c>
      <c r="Q57" s="79">
        <f>IF((P57-P$1)&lt;0,"",P57-P$1)</f>
        <v>0.16401620370370368</v>
      </c>
      <c r="R57" s="81">
        <f>IF(OR(I57="",L57="",Q57=""),"",SUM(I57,L57,Q57))</f>
        <v>0.5864699074074073</v>
      </c>
      <c r="S57" s="82">
        <v>7</v>
      </c>
    </row>
    <row r="58" spans="1:19" ht="15">
      <c r="A58" s="74">
        <v>26</v>
      </c>
      <c r="B58" s="75" t="s">
        <v>40</v>
      </c>
      <c r="C58" s="74">
        <v>1979</v>
      </c>
      <c r="D58" s="76" t="s">
        <v>76</v>
      </c>
      <c r="E58" s="65" t="s">
        <v>107</v>
      </c>
      <c r="F58" s="74" t="s">
        <v>73</v>
      </c>
      <c r="G58" s="77">
        <v>9</v>
      </c>
      <c r="H58" s="78">
        <v>0.6344560185185185</v>
      </c>
      <c r="I58" s="79">
        <f>IF((H58-H$1)&lt;0,"",H58-H$1)</f>
        <v>0.25598379629629625</v>
      </c>
      <c r="J58" s="80">
        <v>9</v>
      </c>
      <c r="K58" s="78">
        <v>0.5823611111111111</v>
      </c>
      <c r="L58" s="79">
        <f>IF((K58-K$1)&lt;0,"",K58-K$1)</f>
        <v>0.2021527777777778</v>
      </c>
      <c r="M58" s="81">
        <f>IF(OR(I58="",L58=""),"",SUM(I58,L58))</f>
        <v>0.45813657407407404</v>
      </c>
      <c r="N58" s="82"/>
      <c r="O58" s="80">
        <v>11</v>
      </c>
      <c r="P58" s="78">
        <v>0.5812847222222223</v>
      </c>
      <c r="Q58" s="79">
        <f>IF((P58-P$1)&lt;0,"",P58-P$1)</f>
        <v>0.1646180555555556</v>
      </c>
      <c r="R58" s="81">
        <f>IF(OR(I58="",L58="",Q58=""),"",SUM(I58,L58,Q58))</f>
        <v>0.6227546296296296</v>
      </c>
      <c r="S58" s="82">
        <v>8</v>
      </c>
    </row>
    <row r="59" spans="1:19" ht="15">
      <c r="A59" s="74">
        <v>38</v>
      </c>
      <c r="B59" s="75" t="s">
        <v>27</v>
      </c>
      <c r="C59" s="74">
        <v>1982</v>
      </c>
      <c r="D59" s="76" t="s">
        <v>102</v>
      </c>
      <c r="E59" s="65" t="s">
        <v>107</v>
      </c>
      <c r="F59" s="74" t="s">
        <v>73</v>
      </c>
      <c r="G59" s="77">
        <v>10</v>
      </c>
      <c r="H59" s="78">
        <v>0.6485185185185185</v>
      </c>
      <c r="I59" s="79">
        <f>IF((H59-H$1)&lt;0,"",H59-H$1)</f>
        <v>0.27004629629629623</v>
      </c>
      <c r="J59" s="80">
        <v>11</v>
      </c>
      <c r="K59" s="78">
        <v>0.5913541666666667</v>
      </c>
      <c r="L59" s="79">
        <f>IF((K59-K$1)&lt;0,"",K59-K$1)</f>
        <v>0.21114583333333342</v>
      </c>
      <c r="M59" s="81">
        <f>IF(OR(I59="",L59=""),"",SUM(I59,L59))</f>
        <v>0.48119212962962965</v>
      </c>
      <c r="N59" s="82"/>
      <c r="O59" s="80">
        <v>6</v>
      </c>
      <c r="P59" s="78">
        <v>0.5631018518518519</v>
      </c>
      <c r="Q59" s="79">
        <f>IF((P59-P$1)&lt;0,"",P59-P$1)</f>
        <v>0.14643518518518522</v>
      </c>
      <c r="R59" s="81">
        <f>IF(OR(I59="",L59="",Q59=""),"",SUM(I59,L59,Q59))</f>
        <v>0.6276273148148148</v>
      </c>
      <c r="S59" s="82">
        <v>9</v>
      </c>
    </row>
    <row r="60" spans="1:19" ht="15">
      <c r="A60" s="74">
        <v>8</v>
      </c>
      <c r="B60" s="75" t="s">
        <v>20</v>
      </c>
      <c r="C60" s="74">
        <v>1970</v>
      </c>
      <c r="D60" s="76" t="s">
        <v>80</v>
      </c>
      <c r="E60" s="65" t="s">
        <v>107</v>
      </c>
      <c r="F60" s="74" t="s">
        <v>73</v>
      </c>
      <c r="G60" s="77">
        <v>11</v>
      </c>
      <c r="H60" s="78">
        <v>0.6577314814814815</v>
      </c>
      <c r="I60" s="79">
        <f>IF((H60-H$1)&lt;0,"",H60-H$1)</f>
        <v>0.27925925925925926</v>
      </c>
      <c r="J60" s="70">
        <v>10</v>
      </c>
      <c r="K60" s="78">
        <v>0.5828125000000001</v>
      </c>
      <c r="L60" s="79">
        <f>IF((K60-K$1)&lt;0,"",K60-K$1)</f>
        <v>0.20260416666666675</v>
      </c>
      <c r="M60" s="81">
        <f>IF(OR(I60="",L60=""),"",SUM(I60,L60))</f>
        <v>0.481863425925926</v>
      </c>
      <c r="N60" s="82"/>
      <c r="O60" s="80">
        <v>8</v>
      </c>
      <c r="P60" s="78">
        <v>0.5737152777777778</v>
      </c>
      <c r="Q60" s="79">
        <f>IF((P60-P$1)&lt;0,"",P60-P$1)</f>
        <v>0.15704861111111107</v>
      </c>
      <c r="R60" s="81">
        <f>IF(OR(I60="",L60="",Q60=""),"",SUM(I60,L60,Q60))</f>
        <v>0.6389120370370371</v>
      </c>
      <c r="S60" s="82">
        <v>10</v>
      </c>
    </row>
    <row r="61" spans="1:19" ht="15">
      <c r="A61" s="84">
        <v>46</v>
      </c>
      <c r="B61" s="85" t="s">
        <v>25</v>
      </c>
      <c r="C61" s="84">
        <v>1977</v>
      </c>
      <c r="D61" s="86" t="s">
        <v>78</v>
      </c>
      <c r="E61" s="65" t="s">
        <v>107</v>
      </c>
      <c r="F61" s="74" t="s">
        <v>73</v>
      </c>
      <c r="G61" s="77">
        <v>12</v>
      </c>
      <c r="H61" s="78">
        <v>0.6658333333333334</v>
      </c>
      <c r="I61" s="79">
        <f>IF((H61-H$1)&lt;0,"",H61-H$1)</f>
        <v>0.2873611111111111</v>
      </c>
      <c r="J61" s="80">
        <v>12</v>
      </c>
      <c r="K61" s="78">
        <v>0.6064814814814815</v>
      </c>
      <c r="L61" s="79">
        <f>IF((K61-K$1)&lt;0,"",K61-K$1)</f>
        <v>0.2262731481481482</v>
      </c>
      <c r="M61" s="81">
        <f>IF(OR(I61="",L61=""),"",SUM(I61,L61))</f>
        <v>0.5136342592592593</v>
      </c>
      <c r="N61" s="82"/>
      <c r="O61" s="80">
        <v>9</v>
      </c>
      <c r="P61" s="78">
        <v>0.5761342592592592</v>
      </c>
      <c r="Q61" s="79">
        <f>IF((P61-P$1)&lt;0,"",P61-P$1)</f>
        <v>0.15946759259259252</v>
      </c>
      <c r="R61" s="81">
        <f>IF(OR(I61="",L61="",Q61=""),"",SUM(I61,L61,Q61))</f>
        <v>0.6731018518518519</v>
      </c>
      <c r="S61" s="82">
        <v>11</v>
      </c>
    </row>
    <row r="62" spans="1:19" ht="15">
      <c r="A62" s="74">
        <v>47</v>
      </c>
      <c r="B62" s="75" t="s">
        <v>43</v>
      </c>
      <c r="C62" s="74">
        <v>1976</v>
      </c>
      <c r="D62" s="76" t="s">
        <v>78</v>
      </c>
      <c r="E62" s="65" t="s">
        <v>107</v>
      </c>
      <c r="F62" s="74" t="s">
        <v>73</v>
      </c>
      <c r="G62" s="77">
        <v>15</v>
      </c>
      <c r="H62" s="78">
        <v>0.7039814814814815</v>
      </c>
      <c r="I62" s="79">
        <f>IF((H62-H$1)&lt;0,"",H62-H$1)</f>
        <v>0.3255092592592593</v>
      </c>
      <c r="J62" s="80">
        <v>8</v>
      </c>
      <c r="K62" s="78">
        <v>0.5750925925925926</v>
      </c>
      <c r="L62" s="79">
        <f>IF((K62-K$1)&lt;0,"",K62-K$1)</f>
        <v>0.19488425925925928</v>
      </c>
      <c r="M62" s="81">
        <f>IF(OR(I62="",L62=""),"",SUM(I62,L62))</f>
        <v>0.5203935185185186</v>
      </c>
      <c r="N62" s="82"/>
      <c r="O62" s="80">
        <v>12</v>
      </c>
      <c r="P62" s="78">
        <v>0.5881481481481482</v>
      </c>
      <c r="Q62" s="79">
        <f>IF((P62-P$1)&lt;0,"",P62-P$1)</f>
        <v>0.1714814814814815</v>
      </c>
      <c r="R62" s="81">
        <f>IF(OR(I62="",L62="",Q62=""),"",SUM(I62,L62,Q62))</f>
        <v>0.691875</v>
      </c>
      <c r="S62" s="82">
        <v>12</v>
      </c>
    </row>
    <row r="63" spans="1:19" ht="15">
      <c r="A63" s="74">
        <v>15</v>
      </c>
      <c r="B63" s="75" t="s">
        <v>24</v>
      </c>
      <c r="C63" s="74">
        <v>1976</v>
      </c>
      <c r="D63" s="76" t="s">
        <v>78</v>
      </c>
      <c r="E63" s="65" t="s">
        <v>107</v>
      </c>
      <c r="F63" s="74" t="s">
        <v>73</v>
      </c>
      <c r="G63" s="77">
        <v>13</v>
      </c>
      <c r="H63" s="78">
        <v>0.6936342592592593</v>
      </c>
      <c r="I63" s="79">
        <f>IF((H63-H$1)&lt;0,"",H63-H$1)</f>
        <v>0.315162037037037</v>
      </c>
      <c r="J63" s="70">
        <v>13</v>
      </c>
      <c r="K63" s="78">
        <v>0.6067708333333334</v>
      </c>
      <c r="L63" s="79">
        <f>IF((K63-K$1)&lt;0,"",K63-K$1)</f>
        <v>0.22656250000000006</v>
      </c>
      <c r="M63" s="81">
        <f>IF(OR(I63="",L63=""),"",SUM(I63,L63))</f>
        <v>0.541724537037037</v>
      </c>
      <c r="N63" s="82"/>
      <c r="O63" s="80">
        <v>13</v>
      </c>
      <c r="P63" s="78">
        <v>0.5958217592592593</v>
      </c>
      <c r="Q63" s="79">
        <f>IF((P63-P$1)&lt;0,"",P63-P$1)</f>
        <v>0.1791550925925926</v>
      </c>
      <c r="R63" s="81">
        <f>IF(OR(I63="",L63="",Q63=""),"",SUM(I63,L63,Q63))</f>
        <v>0.7208796296296296</v>
      </c>
      <c r="S63" s="82">
        <v>13</v>
      </c>
    </row>
    <row r="64" spans="1:19" ht="15">
      <c r="A64" s="74">
        <v>10</v>
      </c>
      <c r="B64" s="75" t="s">
        <v>37</v>
      </c>
      <c r="C64" s="74">
        <v>1988</v>
      </c>
      <c r="D64" s="76" t="s">
        <v>76</v>
      </c>
      <c r="E64" s="65" t="s">
        <v>107</v>
      </c>
      <c r="F64" s="74" t="s">
        <v>73</v>
      </c>
      <c r="G64" s="77">
        <v>14</v>
      </c>
      <c r="H64" s="78">
        <v>0.701574074074074</v>
      </c>
      <c r="I64" s="79">
        <f>IF((H64-H$1)&lt;0,"",H64-H$1)</f>
        <v>0.32310185185185175</v>
      </c>
      <c r="J64" s="80">
        <v>15</v>
      </c>
      <c r="K64" s="78">
        <v>0.6152777777777778</v>
      </c>
      <c r="L64" s="79">
        <f>IF((K64-K$1)&lt;0,"",K64-K$1)</f>
        <v>0.2350694444444445</v>
      </c>
      <c r="M64" s="81">
        <f>IF(OR(I64="",L64=""),"",SUM(I64,L64))</f>
        <v>0.5581712962962962</v>
      </c>
      <c r="N64" s="82"/>
      <c r="O64" s="80">
        <v>17</v>
      </c>
      <c r="P64" s="78">
        <v>0.6073148148148148</v>
      </c>
      <c r="Q64" s="79">
        <f>IF((P64-P$1)&lt;0,"",P64-P$1)</f>
        <v>0.19064814814814807</v>
      </c>
      <c r="R64" s="81">
        <f>IF(OR(I64="",L64="",Q64=""),"",SUM(I64,L64,Q64))</f>
        <v>0.7488194444444443</v>
      </c>
      <c r="S64" s="82">
        <v>14</v>
      </c>
    </row>
    <row r="65" spans="1:19" ht="15">
      <c r="A65" s="84">
        <v>32</v>
      </c>
      <c r="B65" s="85" t="s">
        <v>59</v>
      </c>
      <c r="C65" s="84">
        <v>1977</v>
      </c>
      <c r="D65" s="86" t="s">
        <v>105</v>
      </c>
      <c r="E65" s="65" t="s">
        <v>107</v>
      </c>
      <c r="F65" s="74" t="s">
        <v>73</v>
      </c>
      <c r="G65" s="77">
        <v>16</v>
      </c>
      <c r="H65" s="78">
        <v>0.7058680555555555</v>
      </c>
      <c r="I65" s="79">
        <f>IF((H65-H$1)&lt;0,"",H65-H$1)</f>
        <v>0.3273958333333333</v>
      </c>
      <c r="J65" s="80">
        <v>16</v>
      </c>
      <c r="K65" s="78">
        <v>0.6286226851851852</v>
      </c>
      <c r="L65" s="79">
        <f>IF((K65-K$1)&lt;0,"",K65-K$1)</f>
        <v>0.24841435185185184</v>
      </c>
      <c r="M65" s="81">
        <f>IF(OR(I65="",L65=""),"",SUM(I65,L65))</f>
        <v>0.5758101851851851</v>
      </c>
      <c r="N65" s="82"/>
      <c r="O65" s="80">
        <v>14</v>
      </c>
      <c r="P65" s="78">
        <v>0.6026388888888888</v>
      </c>
      <c r="Q65" s="79">
        <f>IF((P65-P$1)&lt;0,"",P65-P$1)</f>
        <v>0.18597222222222215</v>
      </c>
      <c r="R65" s="81">
        <f>IF(OR(I65="",L65="",Q65=""),"",SUM(I65,L65,Q65))</f>
        <v>0.7617824074074073</v>
      </c>
      <c r="S65" s="82">
        <v>15</v>
      </c>
    </row>
    <row r="66" spans="1:19" ht="15">
      <c r="A66" s="74">
        <v>23</v>
      </c>
      <c r="B66" s="75" t="s">
        <v>51</v>
      </c>
      <c r="C66" s="74">
        <v>1982</v>
      </c>
      <c r="D66" s="76" t="s">
        <v>79</v>
      </c>
      <c r="E66" s="65" t="s">
        <v>107</v>
      </c>
      <c r="F66" s="74" t="s">
        <v>73</v>
      </c>
      <c r="G66" s="77">
        <v>17</v>
      </c>
      <c r="H66" s="78">
        <v>0.7303935185185185</v>
      </c>
      <c r="I66" s="79">
        <f>IF((H66-H$1)&lt;0,"",H66-H$1)</f>
        <v>0.35192129629629626</v>
      </c>
      <c r="J66" s="70">
        <v>14</v>
      </c>
      <c r="K66" s="78">
        <v>0.6121643518518519</v>
      </c>
      <c r="L66" s="79">
        <f>IF((K66-K$1)&lt;0,"",K66-K$1)</f>
        <v>0.2319560185185186</v>
      </c>
      <c r="M66" s="81">
        <f>IF(OR(I66="",L66=""),"",SUM(I66,L66))</f>
        <v>0.5838773148148149</v>
      </c>
      <c r="N66" s="82"/>
      <c r="O66" s="80">
        <v>16</v>
      </c>
      <c r="P66" s="78">
        <v>0.6068171296296296</v>
      </c>
      <c r="Q66" s="79">
        <f>IF((P66-P$1)&lt;0,"",P66-P$1)</f>
        <v>0.19015046296296295</v>
      </c>
      <c r="R66" s="81">
        <f>IF(OR(I66="",L66="",Q66=""),"",SUM(I66,L66,Q66))</f>
        <v>0.7740277777777778</v>
      </c>
      <c r="S66" s="82">
        <v>16</v>
      </c>
    </row>
    <row r="67" spans="1:19" ht="15">
      <c r="A67" s="84">
        <v>61</v>
      </c>
      <c r="B67" s="85" t="s">
        <v>49</v>
      </c>
      <c r="C67" s="84">
        <v>1969</v>
      </c>
      <c r="D67" s="86" t="s">
        <v>80</v>
      </c>
      <c r="E67" s="65" t="s">
        <v>107</v>
      </c>
      <c r="F67" s="74" t="s">
        <v>73</v>
      </c>
      <c r="G67" s="77"/>
      <c r="H67" s="78"/>
      <c r="I67" s="79">
        <f>IF((H67-H$1)&lt;0,"",H67-H$1)</f>
      </c>
      <c r="J67" s="80"/>
      <c r="K67" s="78"/>
      <c r="L67" s="79">
        <f>IF((K67-K$1)&lt;0,"",K67-K$1)</f>
      </c>
      <c r="M67" s="81">
        <f>IF(OR(I67="",L67=""),"",SUM(I67,L67))</f>
      </c>
      <c r="N67" s="82"/>
      <c r="O67" s="80">
        <v>15</v>
      </c>
      <c r="P67" s="78">
        <v>0.6041435185185186</v>
      </c>
      <c r="Q67" s="79">
        <f>IF((P67-P$1)&lt;0,"",P67-P$1)</f>
        <v>0.18747685185185187</v>
      </c>
      <c r="R67" s="81">
        <f>IF(OR(I67="",L67="",Q67=""),"",SUM(I67,L67,Q67))</f>
      </c>
      <c r="S67" s="82"/>
    </row>
    <row r="68" spans="1:19" ht="15">
      <c r="A68" s="74">
        <v>1</v>
      </c>
      <c r="B68" s="75" t="s">
        <v>42</v>
      </c>
      <c r="C68" s="74">
        <v>1999</v>
      </c>
      <c r="D68" s="76" t="s">
        <v>76</v>
      </c>
      <c r="E68" s="65" t="s">
        <v>107</v>
      </c>
      <c r="F68" s="74" t="s">
        <v>73</v>
      </c>
      <c r="G68" s="77"/>
      <c r="H68" s="78"/>
      <c r="I68" s="79">
        <f>IF((H68-H$1)&lt;0,"",H68-H$1)</f>
      </c>
      <c r="J68" s="80">
        <v>17</v>
      </c>
      <c r="K68" s="78">
        <v>0.6516898148148148</v>
      </c>
      <c r="L68" s="79">
        <f>IF((K68-K$1)&lt;0,"",K68-K$1)</f>
        <v>0.2714814814814815</v>
      </c>
      <c r="M68" s="81">
        <f>IF(OR(I68="",L68=""),"",SUM(I68,L68))</f>
      </c>
      <c r="N68" s="82"/>
      <c r="O68" s="80">
        <v>18</v>
      </c>
      <c r="P68" s="78">
        <v>0.631712962962963</v>
      </c>
      <c r="Q68" s="79">
        <f>IF((P68-P$1)&lt;0,"",P68-P$1)</f>
        <v>0.2150462962962963</v>
      </c>
      <c r="R68" s="81">
        <f>IF(OR(I68="",L68="",Q68=""),"",SUM(I68,L68,Q68))</f>
      </c>
      <c r="S68" s="82"/>
    </row>
    <row r="69" spans="1:19" ht="15">
      <c r="A69" s="74">
        <v>67</v>
      </c>
      <c r="B69" s="75" t="s">
        <v>63</v>
      </c>
      <c r="C69" s="74">
        <v>1968</v>
      </c>
      <c r="D69" s="76" t="s">
        <v>76</v>
      </c>
      <c r="E69" s="65" t="s">
        <v>107</v>
      </c>
      <c r="F69" s="74" t="s">
        <v>73</v>
      </c>
      <c r="G69" s="77">
        <v>6</v>
      </c>
      <c r="H69" s="78">
        <v>0.6171180555555555</v>
      </c>
      <c r="I69" s="79">
        <f>IF((H69-H$1)&lt;0,"",H69-H$1)</f>
        <v>0.23864583333333328</v>
      </c>
      <c r="J69" s="80"/>
      <c r="K69" s="78"/>
      <c r="L69" s="79">
        <f>IF((K69-K$1)&lt;0,"",K69-K$1)</f>
      </c>
      <c r="M69" s="81">
        <f>IF(OR(I69="",L69=""),"",SUM(I69,L69))</f>
      </c>
      <c r="N69" s="82"/>
      <c r="O69" s="80"/>
      <c r="P69" s="78"/>
      <c r="Q69" s="79">
        <f>IF((P69-P$1)&lt;0,"",P69-P$1)</f>
      </c>
      <c r="R69" s="81">
        <f>IF(OR(I69="",L69="",Q69=""),"",SUM(I69,L69,Q69))</f>
      </c>
      <c r="S69" s="82"/>
    </row>
    <row r="70" spans="1:19" ht="15">
      <c r="A70" s="15">
        <v>33</v>
      </c>
      <c r="B70" s="267" t="s">
        <v>30</v>
      </c>
      <c r="C70" s="15">
        <v>1987</v>
      </c>
      <c r="D70" s="16" t="s">
        <v>78</v>
      </c>
      <c r="E70" s="15" t="s">
        <v>107</v>
      </c>
      <c r="F70" s="15" t="s">
        <v>74</v>
      </c>
      <c r="G70" s="17">
        <v>1</v>
      </c>
      <c r="H70" s="18">
        <v>0.672951388888889</v>
      </c>
      <c r="I70" s="19">
        <f>IF((H70-H$1)&lt;0,"",H70-H$1)</f>
        <v>0.2944791666666667</v>
      </c>
      <c r="J70" s="17">
        <v>1</v>
      </c>
      <c r="K70" s="18">
        <v>0.6079976851851852</v>
      </c>
      <c r="L70" s="19">
        <f>IF((K70-K$1)&lt;0,"",K70-K$1)</f>
        <v>0.22778935185185184</v>
      </c>
      <c r="M70" s="37">
        <f>IF(OR(I70="",L70=""),"",SUM(I70,L70))</f>
        <v>0.5222685185185185</v>
      </c>
      <c r="N70" s="51">
        <v>1</v>
      </c>
      <c r="O70" s="20">
        <v>1</v>
      </c>
      <c r="P70" s="18">
        <v>0.5920601851851852</v>
      </c>
      <c r="Q70" s="19">
        <f>IF((P70-P$1)&lt;0,"",P70-P$1)</f>
        <v>0.17539351851851853</v>
      </c>
      <c r="R70" s="37">
        <f>IF(OR(I70="",L70="",Q70=""),"",SUM(I70,L70,Q70))</f>
        <v>0.697662037037037</v>
      </c>
      <c r="S70" s="35">
        <v>1</v>
      </c>
    </row>
    <row r="71" spans="1:19" ht="15">
      <c r="A71" s="15">
        <v>39</v>
      </c>
      <c r="B71" s="267" t="s">
        <v>66</v>
      </c>
      <c r="C71" s="15">
        <v>1989</v>
      </c>
      <c r="D71" s="16" t="s">
        <v>78</v>
      </c>
      <c r="E71" s="15" t="s">
        <v>107</v>
      </c>
      <c r="F71" s="15" t="s">
        <v>74</v>
      </c>
      <c r="G71" s="17">
        <v>2</v>
      </c>
      <c r="H71" s="18">
        <v>0.7435648148148148</v>
      </c>
      <c r="I71" s="19">
        <f>IF((H71-H$1)&lt;0,"",H71-H$1)</f>
        <v>0.3650925925925926</v>
      </c>
      <c r="J71" s="17">
        <v>2</v>
      </c>
      <c r="K71" s="18">
        <v>0.6610532407407407</v>
      </c>
      <c r="L71" s="19">
        <f>IF((K71-K$1)&lt;0,"",K71-K$1)</f>
        <v>0.28084490740740736</v>
      </c>
      <c r="M71" s="37">
        <f>IF(OR(I71="",L71=""),"",SUM(I71,L71))</f>
        <v>0.6459374999999999</v>
      </c>
      <c r="N71" s="51">
        <v>2</v>
      </c>
      <c r="O71" s="20">
        <v>2</v>
      </c>
      <c r="P71" s="18">
        <v>0.623287037037037</v>
      </c>
      <c r="Q71" s="19">
        <f>IF((P71-P$1)&lt;0,"",P71-P$1)</f>
        <v>0.20662037037037034</v>
      </c>
      <c r="R71" s="37">
        <f>IF(OR(I71="",L71="",Q71=""),"",SUM(I71,L71,Q71))</f>
        <v>0.8525578703703702</v>
      </c>
      <c r="S71" s="35">
        <v>2</v>
      </c>
    </row>
  </sheetData>
  <sheetProtection selectLockedCells="1" selectUnlockedCells="1"/>
  <autoFilter ref="E2:F4"/>
  <mergeCells count="16">
    <mergeCell ref="A2:A4"/>
    <mergeCell ref="E2:E4"/>
    <mergeCell ref="F2:F4"/>
    <mergeCell ref="D2:D4"/>
    <mergeCell ref="G3:I3"/>
    <mergeCell ref="J3:L3"/>
    <mergeCell ref="B2:B4"/>
    <mergeCell ref="C2:C4"/>
    <mergeCell ref="G2:I2"/>
    <mergeCell ref="J2:L2"/>
    <mergeCell ref="O2:Q2"/>
    <mergeCell ref="R2:S2"/>
    <mergeCell ref="O3:Q3"/>
    <mergeCell ref="R3:S3"/>
    <mergeCell ref="M2:N2"/>
    <mergeCell ref="M3:N3"/>
  </mergeCells>
  <printOptions/>
  <pageMargins left="0.3937007874015748" right="0.3937007874015748" top="0" bottom="0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2"/>
  <sheetViews>
    <sheetView zoomScale="90" zoomScaleNormal="90" zoomScalePageLayoutView="0" workbookViewId="0" topLeftCell="A1">
      <pane xSplit="3" ySplit="6" topLeftCell="D7" activePane="bottomRight" state="frozen"/>
      <selection pane="topLeft" activeCell="B1" sqref="B1"/>
      <selection pane="topRight" activeCell="D1" sqref="D1"/>
      <selection pane="bottomLeft" activeCell="B7" sqref="B7"/>
      <selection pane="bottomRight" activeCell="B1" sqref="B1"/>
    </sheetView>
  </sheetViews>
  <sheetFormatPr defaultColWidth="33.10546875" defaultRowHeight="15" outlineLevelRow="1" outlineLevelCol="1"/>
  <cols>
    <col min="1" max="1" width="4.88671875" style="116" hidden="1" customWidth="1" outlineLevel="1"/>
    <col min="2" max="2" width="13.88671875" style="9" customWidth="1" collapsed="1"/>
    <col min="3" max="3" width="32.88671875" style="9" customWidth="1"/>
    <col min="4" max="4" width="6.99609375" style="9" hidden="1" customWidth="1" outlineLevel="1" collapsed="1"/>
    <col min="5" max="5" width="12.10546875" style="9" customWidth="1" collapsed="1"/>
    <col min="6" max="6" width="4.88671875" style="9" hidden="1" customWidth="1" outlineLevel="1" collapsed="1"/>
    <col min="7" max="7" width="17.3359375" style="10" customWidth="1" collapsed="1"/>
    <col min="8" max="8" width="15.6640625" style="11" customWidth="1"/>
    <col min="9" max="9" width="16.10546875" style="11" customWidth="1"/>
    <col min="10" max="10" width="7.4453125" style="9" customWidth="1"/>
    <col min="11" max="11" width="4.99609375" style="117" customWidth="1"/>
    <col min="12" max="12" width="5.3359375" style="117" customWidth="1"/>
    <col min="13" max="13" width="4.88671875" style="117" customWidth="1"/>
    <col min="14" max="14" width="6.88671875" style="117" customWidth="1"/>
    <col min="15" max="15" width="6.10546875" style="117" customWidth="1"/>
    <col min="16" max="16" width="6.88671875" style="9" customWidth="1"/>
    <col min="17" max="17" width="4.5546875" style="9" customWidth="1"/>
    <col min="18" max="18" width="10.88671875" style="9" customWidth="1"/>
    <col min="19" max="26" width="15.10546875" style="9" customWidth="1"/>
    <col min="27" max="16384" width="33.10546875" style="9" customWidth="1"/>
  </cols>
  <sheetData>
    <row r="1" spans="1:16" s="3" customFormat="1" ht="21" customHeight="1" thickBot="1">
      <c r="A1" s="106"/>
      <c r="B1" s="129" t="s">
        <v>123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3" customFormat="1" ht="15" customHeight="1" thickBot="1">
      <c r="A2" s="40" t="s">
        <v>108</v>
      </c>
      <c r="B2" s="252" t="s">
        <v>109</v>
      </c>
      <c r="C2" s="40" t="s">
        <v>96</v>
      </c>
      <c r="D2" s="40" t="s">
        <v>0</v>
      </c>
      <c r="E2" s="40" t="s">
        <v>71</v>
      </c>
      <c r="F2" s="40" t="s">
        <v>72</v>
      </c>
      <c r="G2" s="107" t="s">
        <v>91</v>
      </c>
      <c r="H2" s="107" t="s">
        <v>92</v>
      </c>
      <c r="I2" s="107" t="s">
        <v>93</v>
      </c>
      <c r="J2" s="108" t="s">
        <v>113</v>
      </c>
      <c r="K2" s="140" t="s">
        <v>127</v>
      </c>
      <c r="L2" s="140"/>
      <c r="M2" s="140"/>
      <c r="N2" s="140"/>
      <c r="O2" s="140"/>
      <c r="P2" s="141"/>
    </row>
    <row r="3" spans="1:16" s="4" customFormat="1" ht="21" customHeight="1" thickBot="1">
      <c r="A3" s="41"/>
      <c r="B3" s="253"/>
      <c r="C3" s="41"/>
      <c r="D3" s="41"/>
      <c r="E3" s="41"/>
      <c r="F3" s="41"/>
      <c r="G3" s="46" t="s">
        <v>122</v>
      </c>
      <c r="H3" s="46" t="s">
        <v>97</v>
      </c>
      <c r="I3" s="46" t="s">
        <v>98</v>
      </c>
      <c r="J3" s="109"/>
      <c r="K3" s="142" t="s">
        <v>114</v>
      </c>
      <c r="L3" s="110"/>
      <c r="M3" s="110"/>
      <c r="N3" s="143"/>
      <c r="O3" s="150" t="s">
        <v>115</v>
      </c>
      <c r="P3" s="141"/>
    </row>
    <row r="4" spans="1:16" s="6" customFormat="1" ht="15.75" customHeight="1" thickBot="1">
      <c r="A4" s="42"/>
      <c r="B4" s="254"/>
      <c r="C4" s="42"/>
      <c r="D4" s="42"/>
      <c r="E4" s="42"/>
      <c r="F4" s="42"/>
      <c r="G4" s="48"/>
      <c r="H4" s="48"/>
      <c r="I4" s="48"/>
      <c r="J4" s="111"/>
      <c r="K4" s="144" t="s">
        <v>110</v>
      </c>
      <c r="L4" s="112" t="s">
        <v>111</v>
      </c>
      <c r="M4" s="112" t="s">
        <v>112</v>
      </c>
      <c r="N4" s="145" t="s">
        <v>116</v>
      </c>
      <c r="O4" s="151" t="s">
        <v>116</v>
      </c>
      <c r="P4" s="57" t="s">
        <v>1</v>
      </c>
    </row>
    <row r="5" spans="1:16" s="7" customFormat="1" ht="15" hidden="1" outlineLevel="1">
      <c r="A5" s="123"/>
      <c r="B5" s="131"/>
      <c r="C5" s="131" t="s">
        <v>125</v>
      </c>
      <c r="D5" s="132"/>
      <c r="E5" s="138" t="s">
        <v>106</v>
      </c>
      <c r="F5" s="132" t="s">
        <v>73</v>
      </c>
      <c r="G5" s="133">
        <f>'Личный зачёт'!I5</f>
        <v>0.16655092592592585</v>
      </c>
      <c r="H5" s="133">
        <f>'Личный зачёт'!L5</f>
        <v>0.1302893518518518</v>
      </c>
      <c r="I5" s="133">
        <f>'Личный зачёт'!Q5</f>
        <v>0.11696759259259254</v>
      </c>
      <c r="J5" s="134">
        <f>IF(OR(G5="",H5="",I5=""),"",SUM(G5,H5,I5))</f>
        <v>0.4138078703703702</v>
      </c>
      <c r="K5" s="146">
        <f aca="true" t="shared" si="0" ref="K5:M12">_xlfn.IFERROR((2-(G5/G$5))*1000,"")</f>
        <v>1000</v>
      </c>
      <c r="L5" s="135">
        <f t="shared" si="0"/>
        <v>1000</v>
      </c>
      <c r="M5" s="135">
        <f t="shared" si="0"/>
        <v>1000</v>
      </c>
      <c r="N5" s="147">
        <f aca="true" t="shared" si="1" ref="N5:N29">SUM(K5:M5)</f>
        <v>3000</v>
      </c>
      <c r="O5" s="152"/>
      <c r="P5" s="137"/>
    </row>
    <row r="6" spans="1:16" s="7" customFormat="1" ht="15.75" hidden="1" outlineLevel="1" thickBot="1">
      <c r="A6" s="123"/>
      <c r="B6" s="118"/>
      <c r="C6" s="118" t="s">
        <v>126</v>
      </c>
      <c r="D6" s="119"/>
      <c r="E6" s="139" t="s">
        <v>106</v>
      </c>
      <c r="F6" s="119" t="s">
        <v>74</v>
      </c>
      <c r="G6" s="120">
        <f>'Личный зачёт'!I36</f>
        <v>0.20780092592592586</v>
      </c>
      <c r="H6" s="120">
        <f>'Личный зачёт'!L36</f>
        <v>0.1509606481481482</v>
      </c>
      <c r="I6" s="120">
        <f>'Личный зачёт'!Q36</f>
        <v>0.15262731481481479</v>
      </c>
      <c r="J6" s="130">
        <f>IF(OR(G6="",H6="",I6=""),"",SUM(G6,H6,I6))</f>
        <v>0.5113888888888889</v>
      </c>
      <c r="K6" s="148">
        <f>_xlfn.IFERROR((2-(G6/G$6))*1000,"")</f>
        <v>1000</v>
      </c>
      <c r="L6" s="121">
        <f>_xlfn.IFERROR((2-(H6/H$6))*1000,"")</f>
        <v>1000</v>
      </c>
      <c r="M6" s="121">
        <f>_xlfn.IFERROR((2-(I6/I$6))*1000,"")</f>
        <v>1000</v>
      </c>
      <c r="N6" s="149">
        <f>SUM(K6:M6)</f>
        <v>3000</v>
      </c>
      <c r="O6" s="153"/>
      <c r="P6" s="122"/>
    </row>
    <row r="7" spans="1:16" s="7" customFormat="1" ht="15" collapsed="1">
      <c r="A7" s="124">
        <v>1</v>
      </c>
      <c r="B7" s="247" t="s">
        <v>117</v>
      </c>
      <c r="C7" s="197" t="str">
        <f>'Личный зачёт'!B10</f>
        <v>Кухаренко Артем Николаевич</v>
      </c>
      <c r="D7" s="198">
        <f>VLOOKUP(C7,'Личный зачёт'!$B$5:$S$74,2,0)</f>
        <v>1977</v>
      </c>
      <c r="E7" s="199" t="str">
        <f>VLOOKUP(C7,'Личный зачёт'!$B$5:$S$74,4,0)</f>
        <v>Коньки</v>
      </c>
      <c r="F7" s="199" t="str">
        <f>VLOOKUP(C7,'Личный зачёт'!$B$5:$S$74,5,0)</f>
        <v>М</v>
      </c>
      <c r="G7" s="200">
        <f>VLOOKUP(C7,'Личный зачёт'!$B$5:$S$74,8,0)</f>
        <v>0.18856481481481474</v>
      </c>
      <c r="H7" s="200">
        <f>VLOOKUP(C7,'Личный зачёт'!$B$5:$S$74,11,0)</f>
        <v>0.13761574074074073</v>
      </c>
      <c r="I7" s="200">
        <f>VLOOKUP(C7,'Личный зачёт'!$B$5:$S$74,16,0)</f>
        <v>0.12303240740740734</v>
      </c>
      <c r="J7" s="201">
        <f>IF(OR(G7="",H7="",I7=""),"",SUM(G7,H7,I7))</f>
        <v>0.4492129629629628</v>
      </c>
      <c r="K7" s="202">
        <f>_xlfn.IFERROR((2-(G7/G$5))*1000,"")</f>
        <v>867.8248783877693</v>
      </c>
      <c r="L7" s="203">
        <f t="shared" si="0"/>
        <v>943.768321933019</v>
      </c>
      <c r="M7" s="203">
        <f t="shared" si="0"/>
        <v>948.1496140906394</v>
      </c>
      <c r="N7" s="204">
        <f t="shared" si="1"/>
        <v>2759.742814411428</v>
      </c>
      <c r="O7" s="205">
        <f>N7+N8+N9</f>
        <v>8318.581811163525</v>
      </c>
      <c r="P7" s="206">
        <v>1</v>
      </c>
    </row>
    <row r="8" spans="1:16" s="7" customFormat="1" ht="15">
      <c r="A8" s="125">
        <v>2</v>
      </c>
      <c r="B8" s="248"/>
      <c r="C8" s="208" t="str">
        <f>'Личный зачёт'!B7</f>
        <v>Ершов Сергей Викторович</v>
      </c>
      <c r="D8" s="209">
        <f>VLOOKUP(C8,'Личный зачёт'!$B$5:$S$74,2,0)</f>
        <v>1979</v>
      </c>
      <c r="E8" s="210" t="str">
        <f>VLOOKUP(C8,'Личный зачёт'!$B$5:$S$74,4,0)</f>
        <v>Коньки</v>
      </c>
      <c r="F8" s="209" t="str">
        <f>VLOOKUP(C8,'Личный зачёт'!$B$5:$S$74,5,0)</f>
        <v>М</v>
      </c>
      <c r="G8" s="211">
        <f>VLOOKUP(C8,'Личный зачёт'!$B$5:$S$74,8,0)</f>
        <v>0.18144675925925918</v>
      </c>
      <c r="H8" s="211">
        <f>VLOOKUP(C8,'Личный зачёт'!$B$5:$S$74,11,0)</f>
        <v>0.1394907407407407</v>
      </c>
      <c r="I8" s="211">
        <f>VLOOKUP(C8,'Личный зачёт'!$B$5:$S$74,16,0)</f>
        <v>0.12299768518518522</v>
      </c>
      <c r="J8" s="212">
        <f>IF(OR(G8="",H8="",I8=""),"",SUM(G8,H8,I8))</f>
        <v>0.4439351851851851</v>
      </c>
      <c r="K8" s="213">
        <f>_xlfn.IFERROR((2-(G8/G$5))*1000,"")</f>
        <v>910.5628908964558</v>
      </c>
      <c r="L8" s="214">
        <f t="shared" si="0"/>
        <v>929.3772763613753</v>
      </c>
      <c r="M8" s="214">
        <f t="shared" si="0"/>
        <v>948.4464674450815</v>
      </c>
      <c r="N8" s="215">
        <f t="shared" si="1"/>
        <v>2788.3866347029125</v>
      </c>
      <c r="O8" s="216"/>
      <c r="P8" s="217"/>
    </row>
    <row r="9" spans="1:16" s="7" customFormat="1" ht="15.75" thickBot="1">
      <c r="A9" s="127">
        <v>3</v>
      </c>
      <c r="B9" s="249"/>
      <c r="C9" s="219" t="str">
        <f>'Личный зачёт'!B9</f>
        <v>Тимофеев Иван Александрович</v>
      </c>
      <c r="D9" s="220">
        <f>VLOOKUP(C9,'Личный зачёт'!$B$5:$S$74,2,0)</f>
        <v>1980</v>
      </c>
      <c r="E9" s="221" t="str">
        <f>VLOOKUP(C9,'Личный зачёт'!$B$5:$S$74,4,0)</f>
        <v>Коньки</v>
      </c>
      <c r="F9" s="220" t="str">
        <f>VLOOKUP(C9,'Личный зачёт'!$B$5:$S$74,5,0)</f>
        <v>М</v>
      </c>
      <c r="G9" s="222">
        <f>VLOOKUP(C9,'Личный зачёт'!$B$5:$S$74,8,0)</f>
        <v>0.18144675925925918</v>
      </c>
      <c r="H9" s="222">
        <f>VLOOKUP(C9,'Личный зачёт'!$B$5:$S$74,11,0)</f>
        <v>0.1418402777777778</v>
      </c>
      <c r="I9" s="222">
        <f>VLOOKUP(C9,'Личный зачёт'!$B$5:$S$74,16,0)</f>
        <v>0.12298611111111107</v>
      </c>
      <c r="J9" s="223">
        <f>IF(OR(G9="",H9="",I9=""),"",SUM(G9,H9,I9))</f>
        <v>0.44627314814814806</v>
      </c>
      <c r="K9" s="224">
        <f t="shared" si="0"/>
        <v>910.5628908964558</v>
      </c>
      <c r="L9" s="225">
        <f t="shared" si="0"/>
        <v>911.3440525894994</v>
      </c>
      <c r="M9" s="225">
        <f t="shared" si="0"/>
        <v>948.5454185632296</v>
      </c>
      <c r="N9" s="226">
        <f t="shared" si="1"/>
        <v>2770.452362049185</v>
      </c>
      <c r="O9" s="227"/>
      <c r="P9" s="228"/>
    </row>
    <row r="10" spans="1:16" s="7" customFormat="1" ht="15">
      <c r="A10" s="124">
        <v>1</v>
      </c>
      <c r="B10" s="247" t="s">
        <v>120</v>
      </c>
      <c r="C10" s="197" t="str">
        <f>'Личный зачёт'!B5</f>
        <v>Френклах Яков Михайлович</v>
      </c>
      <c r="D10" s="198">
        <f>VLOOKUP(C10,'Личный зачёт'!$B$5:$S$74,2,0)</f>
        <v>1987</v>
      </c>
      <c r="E10" s="199" t="str">
        <f>VLOOKUP(C10,'Личный зачёт'!$B$5:$S$74,4,0)</f>
        <v>Коньки</v>
      </c>
      <c r="F10" s="198" t="str">
        <f>VLOOKUP(C10,'Личный зачёт'!$B$5:$S$74,5,0)</f>
        <v>М</v>
      </c>
      <c r="G10" s="200">
        <f>VLOOKUP(C10,'Личный зачёт'!$B$5:$S$74,8,0)</f>
        <v>0.16655092592592585</v>
      </c>
      <c r="H10" s="200">
        <f>VLOOKUP(C10,'Личный зачёт'!$B$5:$S$74,11,0)</f>
        <v>0.1302893518518518</v>
      </c>
      <c r="I10" s="200">
        <f>VLOOKUP(C10,'Личный зачёт'!$B$5:$S$74,16,0)</f>
        <v>0.11696759259259254</v>
      </c>
      <c r="J10" s="201">
        <f>IF(OR(G10="",H10="",I10=""),"",SUM(G10,H10,I10))</f>
        <v>0.4138078703703702</v>
      </c>
      <c r="K10" s="202">
        <f t="shared" si="0"/>
        <v>1000</v>
      </c>
      <c r="L10" s="203">
        <f t="shared" si="0"/>
        <v>1000</v>
      </c>
      <c r="M10" s="203">
        <f t="shared" si="0"/>
        <v>1000</v>
      </c>
      <c r="N10" s="204">
        <f t="shared" si="1"/>
        <v>3000</v>
      </c>
      <c r="O10" s="205">
        <f>N10+N11+N12</f>
        <v>8141.857787718226</v>
      </c>
      <c r="P10" s="206">
        <v>2</v>
      </c>
    </row>
    <row r="11" spans="1:16" s="7" customFormat="1" ht="15">
      <c r="A11" s="125">
        <v>2</v>
      </c>
      <c r="B11" s="248"/>
      <c r="C11" s="208" t="str">
        <f>'Личный зачёт'!B13</f>
        <v>Фадеев Сергей Алексеевич</v>
      </c>
      <c r="D11" s="209">
        <f>VLOOKUP(C11,'Личный зачёт'!$B$5:$S$74,2,0)</f>
        <v>1987</v>
      </c>
      <c r="E11" s="210" t="str">
        <f>VLOOKUP(C11,'Личный зачёт'!$B$5:$S$74,4,0)</f>
        <v>Коньки</v>
      </c>
      <c r="F11" s="209" t="str">
        <f>VLOOKUP(C11,'Личный зачёт'!$B$5:$S$74,5,0)</f>
        <v>М</v>
      </c>
      <c r="G11" s="211">
        <f>VLOOKUP(C11,'Личный зачёт'!$B$5:$S$74,8,0)</f>
        <v>0.1978124999999999</v>
      </c>
      <c r="H11" s="211">
        <f>VLOOKUP(C11,'Личный зачёт'!$B$5:$S$74,11,0)</f>
        <v>0.1500347222222223</v>
      </c>
      <c r="I11" s="211">
        <f>VLOOKUP(C11,'Личный зачёт'!$B$5:$S$74,16,0)</f>
        <v>0.1489930555555556</v>
      </c>
      <c r="J11" s="212">
        <f>IF(OR(G11="",H11="",I11=""),"",SUM(G11,H11,I11))</f>
        <v>0.4968402777777778</v>
      </c>
      <c r="K11" s="213">
        <f t="shared" si="0"/>
        <v>812.3002084781099</v>
      </c>
      <c r="L11" s="214">
        <f t="shared" si="0"/>
        <v>848.4498534245348</v>
      </c>
      <c r="M11" s="214">
        <f t="shared" si="0"/>
        <v>726.2022560854929</v>
      </c>
      <c r="N11" s="215">
        <f t="shared" si="1"/>
        <v>2386.9523179881376</v>
      </c>
      <c r="O11" s="216"/>
      <c r="P11" s="217"/>
    </row>
    <row r="12" spans="1:18" s="7" customFormat="1" ht="15.75" thickBot="1">
      <c r="A12" s="127">
        <v>3</v>
      </c>
      <c r="B12" s="249"/>
      <c r="C12" s="219" t="str">
        <f>'Личный зачёт'!B8</f>
        <v>Петров Иван Юрьевич</v>
      </c>
      <c r="D12" s="220">
        <f>VLOOKUP(C12,'Личный зачёт'!$B$5:$S$74,2,0)</f>
        <v>1980</v>
      </c>
      <c r="E12" s="221" t="str">
        <f>VLOOKUP(C12,'Личный зачёт'!$B$5:$S$74,4,0)</f>
        <v>Коньки</v>
      </c>
      <c r="F12" s="220" t="str">
        <f>VLOOKUP(C12,'Личный зачёт'!$B$5:$S$74,5,0)</f>
        <v>М</v>
      </c>
      <c r="G12" s="222">
        <f>VLOOKUP(C12,'Личный зачёт'!$B$5:$S$74,8,0)</f>
        <v>0.17633101851851846</v>
      </c>
      <c r="H12" s="222">
        <f>VLOOKUP(C12,'Личный зачёт'!$B$5:$S$74,11,0)</f>
        <v>0.13498842592592591</v>
      </c>
      <c r="I12" s="222">
        <f>VLOOKUP(C12,'Личный зачёт'!$B$5:$S$74,16,0)</f>
        <v>0.1345486111111111</v>
      </c>
      <c r="J12" s="223">
        <f>IF(OR(G12="",H12="",I12=""),"",SUM(G12,H12,I12))</f>
        <v>0.4458680555555555</v>
      </c>
      <c r="K12" s="224">
        <f t="shared" si="0"/>
        <v>941.2786657400972</v>
      </c>
      <c r="L12" s="225">
        <f t="shared" si="0"/>
        <v>963.9335524562491</v>
      </c>
      <c r="M12" s="225">
        <f t="shared" si="0"/>
        <v>849.6932515337419</v>
      </c>
      <c r="N12" s="226">
        <f t="shared" si="1"/>
        <v>2754.905469730088</v>
      </c>
      <c r="O12" s="227"/>
      <c r="P12" s="228"/>
      <c r="Q12" s="8"/>
      <c r="R12" s="8"/>
    </row>
    <row r="13" spans="1:16" s="7" customFormat="1" ht="15" customHeight="1">
      <c r="A13" s="126">
        <v>1</v>
      </c>
      <c r="B13" s="247" t="s">
        <v>121</v>
      </c>
      <c r="C13" s="197" t="str">
        <f>'Личный зачёт'!B15</f>
        <v>Цыганков Илья Александрович</v>
      </c>
      <c r="D13" s="198">
        <f>VLOOKUP(C13,'Личный зачёт'!$B$5:$S$74,2,0)</f>
        <v>1981</v>
      </c>
      <c r="E13" s="199" t="str">
        <f>VLOOKUP(C13,'Личный зачёт'!$B$5:$S$74,4,0)</f>
        <v>Коньки</v>
      </c>
      <c r="F13" s="198" t="str">
        <f>VLOOKUP(C13,'Личный зачёт'!$B$5:$S$74,5,0)</f>
        <v>М</v>
      </c>
      <c r="G13" s="200">
        <f>VLOOKUP(C13,'Личный зачёт'!$B$5:$S$74,8,0)</f>
        <v>0.22317129629629623</v>
      </c>
      <c r="H13" s="200">
        <f>VLOOKUP(C13,'Личный зачёт'!$B$5:$S$74,11,0)</f>
        <v>0.1633912037037037</v>
      </c>
      <c r="I13" s="200">
        <f>VLOOKUP(C13,'Личный зачёт'!$B$5:$S$74,16,0)</f>
        <v>0.1500347222222222</v>
      </c>
      <c r="J13" s="201">
        <f>IF(OR(G13="",H13="",I13=""),"",SUM(G13,H13,I13))</f>
        <v>0.5365972222222222</v>
      </c>
      <c r="K13" s="202">
        <f>_xlfn.IFERROR((2-(G13/G$5))*1000,"")</f>
        <v>660.0416956219594</v>
      </c>
      <c r="L13" s="203">
        <f>_xlfn.IFERROR((2-(H13/H$5))*1000,"")</f>
        <v>745.9358621302297</v>
      </c>
      <c r="M13" s="203">
        <f>_xlfn.IFERROR((2-(I13/I$5))*1000,"")</f>
        <v>717.2966554522062</v>
      </c>
      <c r="N13" s="204">
        <f>SUM(K13:M13)</f>
        <v>2123.2742132043954</v>
      </c>
      <c r="O13" s="205">
        <f>N13+N14+N15</f>
        <v>7074.758359982714</v>
      </c>
      <c r="P13" s="206">
        <v>3</v>
      </c>
    </row>
    <row r="14" spans="1:16" s="7" customFormat="1" ht="15">
      <c r="A14" s="125">
        <v>2</v>
      </c>
      <c r="B14" s="248"/>
      <c r="C14" s="208" t="str">
        <f>'Личный зачёт'!B14</f>
        <v>Семёнов Артём Васильевич</v>
      </c>
      <c r="D14" s="209">
        <f>VLOOKUP(C14,'Личный зачёт'!$B$5:$S$74,2,0)</f>
        <v>1990</v>
      </c>
      <c r="E14" s="210" t="str">
        <f>VLOOKUP(C14,'Личный зачёт'!$B$5:$S$74,4,0)</f>
        <v>Коньки</v>
      </c>
      <c r="F14" s="209" t="str">
        <f>VLOOKUP(C14,'Личный зачёт'!$B$5:$S$74,5,0)</f>
        <v>М</v>
      </c>
      <c r="G14" s="211">
        <f>VLOOKUP(C14,'Личный зачёт'!$B$5:$S$74,8,0)</f>
        <v>0.1993171296296296</v>
      </c>
      <c r="H14" s="211">
        <f>VLOOKUP(C14,'Личный зачёт'!$B$5:$S$74,11,0)</f>
        <v>0.1499537037037037</v>
      </c>
      <c r="I14" s="211">
        <f>VLOOKUP(C14,'Личный зачёт'!$B$5:$S$74,16,0)</f>
        <v>0.15026620370370364</v>
      </c>
      <c r="J14" s="212">
        <f>IF(OR(G14="",H14="",I14=""),"",SUM(G14,H14,I14))</f>
        <v>0.49953703703703695</v>
      </c>
      <c r="K14" s="213">
        <f>_xlfn.IFERROR((2-(G14/G$5))*1000,"")</f>
        <v>803.2661570535089</v>
      </c>
      <c r="L14" s="214">
        <f>_xlfn.IFERROR((2-(H14/H$5))*1000,"")</f>
        <v>849.071688727014</v>
      </c>
      <c r="M14" s="214">
        <f>_xlfn.IFERROR((2-(I14/I$5))*1000,"")</f>
        <v>715.317633089254</v>
      </c>
      <c r="N14" s="215">
        <f>SUM(K14:M14)</f>
        <v>2367.6554788697767</v>
      </c>
      <c r="O14" s="216"/>
      <c r="P14" s="217"/>
    </row>
    <row r="15" spans="1:18" s="7" customFormat="1" ht="15.75" thickBot="1">
      <c r="A15" s="127">
        <v>3</v>
      </c>
      <c r="B15" s="249"/>
      <c r="C15" s="219" t="str">
        <f>'Личный зачёт'!B37</f>
        <v>Афанасьева Анастасия Александровна</v>
      </c>
      <c r="D15" s="220">
        <f>VLOOKUP(C15,'Личный зачёт'!$B$5:$S$74,2,0)</f>
        <v>1988</v>
      </c>
      <c r="E15" s="221" t="str">
        <f>VLOOKUP(C15,'Личный зачёт'!$B$5:$S$74,4,0)</f>
        <v>Коньки</v>
      </c>
      <c r="F15" s="220" t="str">
        <f>VLOOKUP(C15,'Личный зачёт'!$B$5:$S$74,5,0)</f>
        <v>Ж</v>
      </c>
      <c r="G15" s="222">
        <f>VLOOKUP(C15,'Личный зачёт'!$B$5:$S$74,8,0)</f>
        <v>0.23707175925925922</v>
      </c>
      <c r="H15" s="222">
        <f>VLOOKUP(C15,'Личный зачёт'!$B$5:$S$74,11,0)</f>
        <v>0.16409722222222217</v>
      </c>
      <c r="I15" s="222">
        <f>VLOOKUP(C15,'Личный зачёт'!$B$5:$S$74,16,0)</f>
        <v>0.1813657407407407</v>
      </c>
      <c r="J15" s="223">
        <f>IF(OR(G15="",H15="",I15=""),"",SUM(G15,H15,I15))</f>
        <v>0.5825347222222221</v>
      </c>
      <c r="K15" s="224">
        <f>_xlfn.IFERROR((2-(G15/G$6))*1000,"")</f>
        <v>859.1400245070735</v>
      </c>
      <c r="L15" s="225">
        <f>_xlfn.IFERROR((2-(H15/H$6))*1000,"")</f>
        <v>912.9801426052295</v>
      </c>
      <c r="M15" s="225">
        <f>_xlfn.IFERROR((2-(I15/I$6))*1000,"")</f>
        <v>811.7085007962388</v>
      </c>
      <c r="N15" s="226">
        <f>SUM(K15:M15)</f>
        <v>2583.828667908542</v>
      </c>
      <c r="O15" s="227"/>
      <c r="P15" s="228"/>
      <c r="Q15" s="8"/>
      <c r="R15" s="8"/>
    </row>
    <row r="16" spans="1:16" s="7" customFormat="1" ht="15">
      <c r="A16" s="126">
        <v>1</v>
      </c>
      <c r="B16" s="229" t="s">
        <v>119</v>
      </c>
      <c r="C16" s="230" t="str">
        <f>'Личный зачёт'!B36</f>
        <v>Антохина Татьяна Игоревна</v>
      </c>
      <c r="D16" s="231">
        <f>VLOOKUP(C16,'Личный зачёт'!$B$5:$S$74,2,0)</f>
        <v>1988</v>
      </c>
      <c r="E16" s="199" t="str">
        <f>VLOOKUP(C16,'Личный зачёт'!$B$5:$S$74,4,0)</f>
        <v>Коньки</v>
      </c>
      <c r="F16" s="231" t="str">
        <f>VLOOKUP(C16,'Личный зачёт'!$B$5:$S$74,5,0)</f>
        <v>Ж</v>
      </c>
      <c r="G16" s="232">
        <f>VLOOKUP(C16,'Личный зачёт'!$B$5:$S$74,8,0)</f>
        <v>0.20780092592592586</v>
      </c>
      <c r="H16" s="232">
        <f>VLOOKUP(C16,'Личный зачёт'!$B$5:$S$74,11,0)</f>
        <v>0.1509606481481482</v>
      </c>
      <c r="I16" s="232">
        <f>VLOOKUP(C16,'Личный зачёт'!$B$5:$S$74,16,0)</f>
        <v>0.15262731481481479</v>
      </c>
      <c r="J16" s="233">
        <f>IF(OR(G16="",H16="",I16=""),"",SUM(G16,H16,I16))</f>
        <v>0.5113888888888889</v>
      </c>
      <c r="K16" s="234">
        <f>_xlfn.IFERROR((2-(G16/G$6))*1000,"")</f>
        <v>1000</v>
      </c>
      <c r="L16" s="235">
        <f>_xlfn.IFERROR((2-(H16/H$6))*1000,"")</f>
        <v>1000</v>
      </c>
      <c r="M16" s="235">
        <f>_xlfn.IFERROR((2-(I16/I$6))*1000,"")</f>
        <v>1000</v>
      </c>
      <c r="N16" s="236">
        <f>SUM(K16:M16)</f>
        <v>3000</v>
      </c>
      <c r="O16" s="255">
        <f>N16+N17+N18</f>
        <v>6817.016152921555</v>
      </c>
      <c r="P16" s="256">
        <v>4</v>
      </c>
    </row>
    <row r="17" spans="1:16" s="7" customFormat="1" ht="15">
      <c r="A17" s="125">
        <v>2</v>
      </c>
      <c r="B17" s="207"/>
      <c r="C17" s="208" t="str">
        <f>'Личный зачёт'!B16</f>
        <v>Демещик Павел Александрович</v>
      </c>
      <c r="D17" s="209">
        <f>VLOOKUP(C17,'Личный зачёт'!$B$5:$S$74,2,0)</f>
        <v>1975</v>
      </c>
      <c r="E17" s="210" t="str">
        <f>VLOOKUP(C17,'Личный зачёт'!$B$5:$S$74,4,0)</f>
        <v>Коньки</v>
      </c>
      <c r="F17" s="209" t="str">
        <f>VLOOKUP(C17,'Личный зачёт'!$B$5:$S$74,5,0)</f>
        <v>М</v>
      </c>
      <c r="G17" s="211">
        <f>VLOOKUP(C17,'Личный зачёт'!$B$5:$S$74,8,0)</f>
        <v>0.23707175925925922</v>
      </c>
      <c r="H17" s="211">
        <f>VLOOKUP(C17,'Личный зачёт'!$B$5:$S$74,11,0)</f>
        <v>0.17229166666666668</v>
      </c>
      <c r="I17" s="211">
        <f>VLOOKUP(C17,'Личный зачёт'!$B$5:$S$74,16,0)</f>
        <v>0.15262731481481479</v>
      </c>
      <c r="J17" s="212">
        <f>IF(OR(G17="",H17="",I17=""),"",SUM(G17,H17,I17))</f>
        <v>0.5619907407407407</v>
      </c>
      <c r="K17" s="213">
        <f>_xlfn.IFERROR((2-(G17/G$5))*1000,"")</f>
        <v>576.5809589993047</v>
      </c>
      <c r="L17" s="214">
        <f>_xlfn.IFERROR((2-(H17/H$5))*1000,"")</f>
        <v>677.6228124722389</v>
      </c>
      <c r="M17" s="214">
        <f>_xlfn.IFERROR((2-(I17/I$5))*1000,"")</f>
        <v>695.1316049871361</v>
      </c>
      <c r="N17" s="215">
        <f>SUM(K17:M17)</f>
        <v>1949.3353764586798</v>
      </c>
      <c r="O17" s="255"/>
      <c r="P17" s="256"/>
    </row>
    <row r="18" spans="1:18" s="7" customFormat="1" ht="15.75" thickBot="1">
      <c r="A18" s="127">
        <v>3</v>
      </c>
      <c r="B18" s="218"/>
      <c r="C18" s="219" t="str">
        <f>'Личный зачёт'!B17</f>
        <v>Малахов Борис Владимирович</v>
      </c>
      <c r="D18" s="220">
        <f>VLOOKUP(C18,'Личный зачёт'!$B$5:$S$74,2,0)</f>
        <v>1976</v>
      </c>
      <c r="E18" s="221" t="str">
        <f>VLOOKUP(C18,'Личный зачёт'!$B$5:$S$74,4,0)</f>
        <v>Коньки</v>
      </c>
      <c r="F18" s="220" t="str">
        <f>VLOOKUP(C18,'Личный зачёт'!$B$5:$S$74,5,0)</f>
        <v>М</v>
      </c>
      <c r="G18" s="222">
        <f>VLOOKUP(C18,'Личный зачёт'!$B$5:$S$74,8,0)</f>
        <v>0.2550347222222222</v>
      </c>
      <c r="H18" s="222">
        <f>VLOOKUP(C18,'Личный зачёт'!$B$5:$S$74,11,0)</f>
        <v>0.18958333333333338</v>
      </c>
      <c r="I18" s="222">
        <f>VLOOKUP(C18,'Личный зачёт'!$B$5:$S$74,16,0)</f>
        <v>0.13403935185185184</v>
      </c>
      <c r="J18" s="223">
        <f>IF(OR(G18="",H18="",I18=""),"",SUM(G18,H18,I18))</f>
        <v>0.5786574074074073</v>
      </c>
      <c r="K18" s="224">
        <f>_xlfn.IFERROR((2-(G18/G$5))*1000,"")</f>
        <v>468.7282835302289</v>
      </c>
      <c r="L18" s="225">
        <f>_xlfn.IFERROR((2-(H18/H$5))*1000,"")</f>
        <v>544.9053922004077</v>
      </c>
      <c r="M18" s="225">
        <f>_xlfn.IFERROR((2-(I18/I$5))*1000,"")</f>
        <v>854.0471007322379</v>
      </c>
      <c r="N18" s="226">
        <f>SUM(K18:M18)</f>
        <v>1867.6807764628747</v>
      </c>
      <c r="O18" s="257"/>
      <c r="P18" s="258"/>
      <c r="Q18" s="8"/>
      <c r="R18" s="8"/>
    </row>
    <row r="19" spans="1:16" s="7" customFormat="1" ht="15">
      <c r="A19" s="124">
        <v>1</v>
      </c>
      <c r="B19" s="196" t="s">
        <v>118</v>
      </c>
      <c r="C19" s="197" t="str">
        <f>'Личный зачёт'!B44</f>
        <v>Семенова Татьяна Александровна</v>
      </c>
      <c r="D19" s="198">
        <f>VLOOKUP(C19,'Личный зачёт'!$B$5:$S$74,2,0)</f>
        <v>1987</v>
      </c>
      <c r="E19" s="199" t="str">
        <f>VLOOKUP(C19,'Личный зачёт'!$B$5:$S$74,4,0)</f>
        <v>Коньки</v>
      </c>
      <c r="F19" s="198" t="str">
        <f>VLOOKUP(C19,'Личный зачёт'!$B$5:$S$74,5,0)</f>
        <v>Ж</v>
      </c>
      <c r="G19" s="200">
        <f>VLOOKUP(C19,'Личный зачёт'!$B$5:$S$74,8,0)</f>
        <v>0.34741898148148137</v>
      </c>
      <c r="H19" s="200">
        <f>VLOOKUP(C19,'Личный зачёт'!$B$5:$S$74,11,0)</f>
        <v>0.2822222222222222</v>
      </c>
      <c r="I19" s="200">
        <f>VLOOKUP(C19,'Личный зачёт'!$B$5:$S$74,16,0)</f>
      </c>
      <c r="J19" s="201">
        <f>IF(OR(G19="",H19="",I19=""),"",SUM(G19,H19,I19))</f>
      </c>
      <c r="K19" s="237">
        <f>_xlfn.IFERROR((2-(G19/G$6))*1000,"")</f>
        <v>328.11629720396576</v>
      </c>
      <c r="L19" s="238">
        <f>_xlfn.IFERROR((2-(H19/H$6))*1000,"")</f>
        <v>130.49145135321695</v>
      </c>
      <c r="M19" s="238">
        <f>_xlfn.IFERROR((2-(I19/I$6))*1000,"")</f>
      </c>
      <c r="N19" s="204">
        <f>SUM(K19:M19)</f>
        <v>458.60774855718273</v>
      </c>
      <c r="O19" s="259">
        <f>N19+N20+N21</f>
        <v>719.5906512636166</v>
      </c>
      <c r="P19" s="260">
        <v>5</v>
      </c>
    </row>
    <row r="20" spans="1:16" s="7" customFormat="1" ht="15">
      <c r="A20" s="125">
        <v>2</v>
      </c>
      <c r="B20" s="207"/>
      <c r="C20" s="208" t="str">
        <f>'Личный зачёт'!B47</f>
        <v>Яковлева Наталья Витальевна</v>
      </c>
      <c r="D20" s="209">
        <f>VLOOKUP(C20,'Личный зачёт'!$B$5:$S$74,2,0)</f>
        <v>1985</v>
      </c>
      <c r="E20" s="210" t="str">
        <f>VLOOKUP(C20,'Личный зачёт'!$B$5:$S$74,4,0)</f>
        <v>Коньки</v>
      </c>
      <c r="F20" s="209" t="str">
        <f>VLOOKUP(C20,'Личный зачёт'!$B$5:$S$74,5,0)</f>
        <v>Ж</v>
      </c>
      <c r="G20" s="211">
        <f>VLOOKUP(C20,'Личный зачёт'!$B$5:$S$74,8,0)</f>
      </c>
      <c r="H20" s="211">
        <f>VLOOKUP(C20,'Личный зачёт'!$B$5:$S$74,11,0)</f>
        <v>0.2822222222222222</v>
      </c>
      <c r="I20" s="211">
        <f>VLOOKUP(C20,'Личный зачёт'!$B$5:$S$74,16,0)</f>
      </c>
      <c r="J20" s="212">
        <f>IF(OR(G20="",H20="",I20=""),"",SUM(G20,H20,I20))</f>
      </c>
      <c r="K20" s="239">
        <f>_xlfn.IFERROR((2-(G20/G$6))*1000,"")</f>
      </c>
      <c r="L20" s="240">
        <f>_xlfn.IFERROR((2-(H20/H$6))*1000,"")</f>
        <v>130.49145135321695</v>
      </c>
      <c r="M20" s="240">
        <f>_xlfn.IFERROR((2-(I20/I$6))*1000,"")</f>
      </c>
      <c r="N20" s="215">
        <f>SUM(K20:M20)</f>
        <v>130.49145135321695</v>
      </c>
      <c r="O20" s="255"/>
      <c r="P20" s="256"/>
    </row>
    <row r="21" spans="1:16" s="7" customFormat="1" ht="15.75" thickBot="1">
      <c r="A21" s="127">
        <v>3</v>
      </c>
      <c r="B21" s="218"/>
      <c r="C21" s="219" t="str">
        <f>'Личный зачёт'!B45</f>
        <v>Беркут Дарья Игоревна</v>
      </c>
      <c r="D21" s="220">
        <f>VLOOKUP(C21,'Личный зачёт'!$B$5:$S$74,2,0)</f>
        <v>1990</v>
      </c>
      <c r="E21" s="221" t="str">
        <f>VLOOKUP(C21,'Личный зачёт'!$B$5:$S$74,4,0)</f>
        <v>Коньки</v>
      </c>
      <c r="F21" s="220" t="str">
        <f>VLOOKUP(C21,'Личный зачёт'!$B$5:$S$74,5,0)</f>
        <v>Ж</v>
      </c>
      <c r="G21" s="222">
        <f>VLOOKUP(C21,'Личный зачёт'!$B$5:$S$74,8,0)</f>
      </c>
      <c r="H21" s="222">
        <f>VLOOKUP(C21,'Личный зачёт'!$B$5:$S$74,11,0)</f>
        <v>0.2822222222222222</v>
      </c>
      <c r="I21" s="222">
        <f>VLOOKUP(C21,'Личный зачёт'!$B$5:$S$74,16,0)</f>
      </c>
      <c r="J21" s="223">
        <f>IF(OR(G21="",H21="",I21=""),"",SUM(G21,H21,I21))</f>
      </c>
      <c r="K21" s="241">
        <f>_xlfn.IFERROR((2-(G21/G$6))*1000,"")</f>
      </c>
      <c r="L21" s="242">
        <f>_xlfn.IFERROR((2-(H21/H$6))*1000,"")</f>
        <v>130.49145135321695</v>
      </c>
      <c r="M21" s="242">
        <f>_xlfn.IFERROR((2-(I21/I$6))*1000,"")</f>
      </c>
      <c r="N21" s="226">
        <f>SUM(K21:M21)</f>
        <v>130.49145135321695</v>
      </c>
      <c r="O21" s="257"/>
      <c r="P21" s="258"/>
    </row>
    <row r="22" spans="1:16" s="7" customFormat="1" ht="15">
      <c r="A22" s="114">
        <v>1</v>
      </c>
      <c r="B22" s="207" t="s">
        <v>130</v>
      </c>
      <c r="C22" s="230" t="str">
        <f>'Личный зачёт'!B46</f>
        <v>Зубалий Анастасия Михайловна</v>
      </c>
      <c r="D22" s="231">
        <f>VLOOKUP(C22,'Личный зачёт'!$B$5:$S$74,2,0)</f>
        <v>1969</v>
      </c>
      <c r="E22" s="243" t="str">
        <f>VLOOKUP(C22,'Личный зачёт'!$B$5:$S$74,4,0)</f>
        <v>Коньки</v>
      </c>
      <c r="F22" s="231" t="str">
        <f>VLOOKUP(C22,'Личный зачёт'!$B$5:$S$74,5,0)</f>
        <v>Ж</v>
      </c>
      <c r="G22" s="232">
        <f>VLOOKUP(C22,'Личный зачёт'!$B$5:$S$74,8,0)</f>
      </c>
      <c r="H22" s="232">
        <f>VLOOKUP(C22,'Личный зачёт'!$B$5:$S$74,11,0)</f>
        <v>0.30209490740740746</v>
      </c>
      <c r="I22" s="232">
        <f>VLOOKUP(C22,'Личный зачёт'!$B$5:$S$74,16,0)</f>
      </c>
      <c r="J22" s="233">
        <f>IF(OR(G22="",H22="",I22=""),"",SUM(G22,H22,I22))</f>
      </c>
      <c r="K22" s="234">
        <f>_xlfn.IFERROR((2-(G22/G$6))*1000,"")</f>
      </c>
      <c r="L22" s="244">
        <v>20</v>
      </c>
      <c r="M22" s="235">
        <f>_xlfn.IFERROR((2-(I22/I$6))*1000,"")</f>
      </c>
      <c r="N22" s="236">
        <f>SUM(K22:M22)</f>
        <v>20</v>
      </c>
      <c r="O22" s="261">
        <f>N22+N23+N24</f>
        <v>60</v>
      </c>
      <c r="P22" s="256">
        <v>6</v>
      </c>
    </row>
    <row r="23" spans="1:16" s="7" customFormat="1" ht="15">
      <c r="A23" s="115">
        <v>2</v>
      </c>
      <c r="B23" s="207"/>
      <c r="C23" s="208" t="str">
        <f>'Личный зачёт'!B34</f>
        <v>Ройтман Илья Михайлович</v>
      </c>
      <c r="D23" s="209">
        <f>VLOOKUP(C23,'Личный зачёт'!$B$5:$S$74,2,0)</f>
        <v>1978</v>
      </c>
      <c r="E23" s="210" t="str">
        <f>VLOOKUP(C23,'Личный зачёт'!$B$5:$S$74,4,0)</f>
        <v>Коньки</v>
      </c>
      <c r="F23" s="209" t="str">
        <f>VLOOKUP(C23,'Личный зачёт'!$B$5:$S$74,5,0)</f>
        <v>М</v>
      </c>
      <c r="G23" s="211">
        <f>VLOOKUP(C23,'Личный зачёт'!$B$5:$S$74,8,0)</f>
      </c>
      <c r="H23" s="211">
        <f>VLOOKUP(C23,'Личный зачёт'!$B$5:$S$74,11,0)</f>
        <v>0.3342592592592593</v>
      </c>
      <c r="I23" s="211">
        <f>VLOOKUP(C23,'Личный зачёт'!$B$5:$S$74,16,0)</f>
      </c>
      <c r="J23" s="212">
        <f>IF(OR(G23="",H23="",I23=""),"",SUM(G23,H23,I23))</f>
      </c>
      <c r="K23" s="213">
        <f>_xlfn.IFERROR((2-(G23/G$5))*1000,"")</f>
      </c>
      <c r="L23" s="245">
        <v>20</v>
      </c>
      <c r="M23" s="214">
        <f>_xlfn.IFERROR((2-(I23/I$5))*1000,"")</f>
      </c>
      <c r="N23" s="215">
        <f>SUM(K23:M23)</f>
        <v>20</v>
      </c>
      <c r="O23" s="261"/>
      <c r="P23" s="256"/>
    </row>
    <row r="24" spans="1:16" s="7" customFormat="1" ht="15.75" thickBot="1">
      <c r="A24" s="115">
        <v>3</v>
      </c>
      <c r="B24" s="218"/>
      <c r="C24" s="219" t="str">
        <f>'Личный зачёт'!B33</f>
        <v>Кузенков Александр Владимирович</v>
      </c>
      <c r="D24" s="220">
        <f>VLOOKUP(C24,'Личный зачёт'!$B$5:$S$74,2,0)</f>
        <v>1971</v>
      </c>
      <c r="E24" s="221" t="str">
        <f>VLOOKUP(C24,'Личный зачёт'!$B$5:$S$74,4,0)</f>
        <v>Коньки</v>
      </c>
      <c r="F24" s="220" t="str">
        <f>VLOOKUP(C24,'Личный зачёт'!$B$5:$S$74,5,0)</f>
        <v>М</v>
      </c>
      <c r="G24" s="222">
        <f>VLOOKUP(C24,'Личный зачёт'!$B$5:$S$74,8,0)</f>
      </c>
      <c r="H24" s="222">
        <f>VLOOKUP(C24,'Личный зачёт'!$B$5:$S$74,11,0)</f>
        <v>0.3337731481481481</v>
      </c>
      <c r="I24" s="222">
        <f>VLOOKUP(C24,'Личный зачёт'!$B$5:$S$74,16,0)</f>
      </c>
      <c r="J24" s="223">
        <f>IF(OR(G24="",H24="",I24=""),"",SUM(G24,H24,I24))</f>
      </c>
      <c r="K24" s="224">
        <f>_xlfn.IFERROR((2-(G24/G$5))*1000,"")</f>
      </c>
      <c r="L24" s="246">
        <v>20</v>
      </c>
      <c r="M24" s="225">
        <f>_xlfn.IFERROR((2-(I24/I$5))*1000,"")</f>
      </c>
      <c r="N24" s="226">
        <f>SUM(K24:M24)</f>
        <v>20</v>
      </c>
      <c r="O24" s="262"/>
      <c r="P24" s="258"/>
    </row>
    <row r="25" spans="1:16" s="7" customFormat="1" ht="15" hidden="1" outlineLevel="1">
      <c r="A25" s="123"/>
      <c r="B25" s="131"/>
      <c r="C25" s="131" t="s">
        <v>125</v>
      </c>
      <c r="D25" s="132"/>
      <c r="E25" s="138" t="s">
        <v>107</v>
      </c>
      <c r="F25" s="132"/>
      <c r="G25" s="133">
        <f>'Личный зачёт'!I51</f>
        <v>0.1692129629629629</v>
      </c>
      <c r="H25" s="133">
        <f>'Личный зачёт'!L51</f>
        <v>0.13944444444444454</v>
      </c>
      <c r="I25" s="133">
        <f>'Личный зачёт'!Q51</f>
        <v>0.10775462962962962</v>
      </c>
      <c r="J25" s="134"/>
      <c r="K25" s="146">
        <f>_xlfn.IFERROR((2-(G25/G$5))*1000,"")</f>
        <v>984.0166782487838</v>
      </c>
      <c r="L25" s="135">
        <f>_xlfn.IFERROR((2-(H25/H$5))*1000,"")</f>
        <v>929.7326108199333</v>
      </c>
      <c r="M25" s="135">
        <f>_xlfn.IFERROR((2-(I25/I$5))*1000,"")</f>
        <v>1078.7650900455171</v>
      </c>
      <c r="N25" s="147">
        <f>SUM(K25:M25)</f>
        <v>2992.5143791142345</v>
      </c>
      <c r="O25" s="136"/>
      <c r="P25" s="137"/>
    </row>
    <row r="26" spans="1:16" s="7" customFormat="1" ht="15.75" hidden="1" outlineLevel="1" thickBot="1">
      <c r="A26" s="123"/>
      <c r="B26" s="155"/>
      <c r="C26" s="155" t="s">
        <v>126</v>
      </c>
      <c r="D26" s="156"/>
      <c r="E26" s="157" t="s">
        <v>107</v>
      </c>
      <c r="F26" s="156"/>
      <c r="G26" s="158"/>
      <c r="H26" s="158"/>
      <c r="I26" s="158"/>
      <c r="J26" s="159"/>
      <c r="K26" s="163">
        <f>_xlfn.IFERROR((2-(G26/G$6))*1000,"")</f>
        <v>2000</v>
      </c>
      <c r="L26" s="160">
        <f>_xlfn.IFERROR((2-(H26/H$6))*1000,"")</f>
        <v>2000</v>
      </c>
      <c r="M26" s="160">
        <f>_xlfn.IFERROR((2-(I26/I$6))*1000,"")</f>
        <v>2000</v>
      </c>
      <c r="N26" s="164">
        <f>SUM(K26:M26)</f>
        <v>6000</v>
      </c>
      <c r="O26" s="161"/>
      <c r="P26" s="162"/>
    </row>
    <row r="27" spans="1:16" s="7" customFormat="1" ht="15" collapsed="1">
      <c r="A27" s="113">
        <v>1</v>
      </c>
      <c r="B27" s="250" t="s">
        <v>129</v>
      </c>
      <c r="C27" s="165" t="str">
        <f>'Личный зачёт'!B53</f>
        <v>Наумов Олег Леонидович</v>
      </c>
      <c r="D27" s="166">
        <f>VLOOKUP(C27,'Личный зачёт'!$B$5:$S$74,2,0)</f>
        <v>1965</v>
      </c>
      <c r="E27" s="167" t="str">
        <f>VLOOKUP(C27,'Личный зачёт'!$B$5:$S$74,4,0)</f>
        <v>Велосипед</v>
      </c>
      <c r="F27" s="166" t="str">
        <f>VLOOKUP(C27,'Личный зачёт'!$B$5:$S$74,5,0)</f>
        <v>М</v>
      </c>
      <c r="G27" s="168">
        <f>VLOOKUP(C27,'Личный зачёт'!$B$5:$S$74,8,0)</f>
        <v>0.20503472222222213</v>
      </c>
      <c r="H27" s="168">
        <f>VLOOKUP(C27,'Личный зачёт'!$B$5:$S$74,11,0)</f>
        <v>0.14958333333333335</v>
      </c>
      <c r="I27" s="168">
        <f>VLOOKUP(C27,'Личный зачёт'!$B$5:$S$74,16,0)</f>
        <v>0.1085416666666667</v>
      </c>
      <c r="J27" s="169">
        <f>IF(OR(G27="",H27="",I27=""),"",SUM(G27,H27,I27))</f>
        <v>0.4631597222222222</v>
      </c>
      <c r="K27" s="170">
        <f>_xlfn.IFERROR((2-(G27/G$25))*1000,"")</f>
        <v>788.3036935704515</v>
      </c>
      <c r="L27" s="171">
        <f>_xlfn.IFERROR((2-(H27/H$25))*1000,"")</f>
        <v>927.2908366533871</v>
      </c>
      <c r="M27" s="171">
        <f>_xlfn.IFERROR((2-(I27/I$25))*1000,"")</f>
        <v>992.6960257787321</v>
      </c>
      <c r="N27" s="172">
        <f t="shared" si="1"/>
        <v>2708.290556002571</v>
      </c>
      <c r="O27" s="173">
        <f>N27+N28+N29</f>
        <v>4828.904128007564</v>
      </c>
      <c r="P27" s="174">
        <v>1</v>
      </c>
    </row>
    <row r="28" spans="1:16" s="7" customFormat="1" ht="15">
      <c r="A28" s="113">
        <v>2</v>
      </c>
      <c r="B28" s="250"/>
      <c r="C28" s="175" t="str">
        <f>'Личный зачёт'!B59</f>
        <v>Игнатенко Анатолий Владимирович</v>
      </c>
      <c r="D28" s="176">
        <f>VLOOKUP(C28,'Личный зачёт'!$B$5:$S$74,2,0)</f>
        <v>1982</v>
      </c>
      <c r="E28" s="177" t="str">
        <f>VLOOKUP(C28,'Личный зачёт'!$B$5:$S$74,4,0)</f>
        <v>Велосипед</v>
      </c>
      <c r="F28" s="176" t="str">
        <f>VLOOKUP(C28,'Личный зачёт'!$B$5:$S$74,5,0)</f>
        <v>М</v>
      </c>
      <c r="G28" s="178">
        <f>VLOOKUP(C28,'Личный зачёт'!$B$5:$S$74,8,0)</f>
        <v>0.27004629629629623</v>
      </c>
      <c r="H28" s="178">
        <f>VLOOKUP(C28,'Личный зачёт'!$B$5:$S$74,11,0)</f>
        <v>0.21114583333333342</v>
      </c>
      <c r="I28" s="178">
        <f>VLOOKUP(C28,'Личный зачёт'!$B$5:$S$74,16,0)</f>
        <v>0.14643518518518522</v>
      </c>
      <c r="J28" s="179">
        <f>IF(OR(G28="",H28="",I28=""),"",SUM(G28,H28,I28))</f>
        <v>0.6276273148148148</v>
      </c>
      <c r="K28" s="180">
        <f>_xlfn.IFERROR((2-(G28/G$25))*1000,"")</f>
        <v>404.10396716826244</v>
      </c>
      <c r="L28" s="181">
        <f>_xlfn.IFERROR((2-(H28/H$25))*1000,"")</f>
        <v>485.80677290836684</v>
      </c>
      <c r="M28" s="181">
        <f>_xlfn.IFERROR((2-(I28/I$25))*1000,"")</f>
        <v>641.0311493018255</v>
      </c>
      <c r="N28" s="182">
        <f t="shared" si="1"/>
        <v>1530.9418893784548</v>
      </c>
      <c r="O28" s="173"/>
      <c r="P28" s="174"/>
    </row>
    <row r="29" spans="1:16" s="7" customFormat="1" ht="15.75" thickBot="1">
      <c r="A29" s="113">
        <v>3</v>
      </c>
      <c r="B29" s="251"/>
      <c r="C29" s="183" t="str">
        <f>'Личный зачёт'!B69</f>
        <v>Онофрей Юрий Евгеньевич</v>
      </c>
      <c r="D29" s="184">
        <f>VLOOKUP(C29,'Личный зачёт'!$B$5:$S$74,2,0)</f>
        <v>1968</v>
      </c>
      <c r="E29" s="185" t="str">
        <f>VLOOKUP(C29,'Личный зачёт'!$B$5:$S$74,4,0)</f>
        <v>Велосипед</v>
      </c>
      <c r="F29" s="184" t="str">
        <f>VLOOKUP(C29,'Личный зачёт'!$B$5:$S$74,5,0)</f>
        <v>М</v>
      </c>
      <c r="G29" s="186">
        <f>VLOOKUP(C29,'Личный зачёт'!$B$5:$S$74,8,0)</f>
        <v>0.23864583333333328</v>
      </c>
      <c r="H29" s="186">
        <f>VLOOKUP(C29,'Личный зачёт'!$B$5:$S$74,11,0)</f>
      </c>
      <c r="I29" s="186">
        <f>VLOOKUP(C29,'Личный зачёт'!$B$5:$S$74,16,0)</f>
      </c>
      <c r="J29" s="187">
        <f>IF(OR(G29="",H29="",I29=""),"",SUM(G29,H29,I29))</f>
      </c>
      <c r="K29" s="188">
        <f>_xlfn.IFERROR((2-(G29/G$25))*1000,"")</f>
        <v>589.6716826265387</v>
      </c>
      <c r="L29" s="189">
        <f>_xlfn.IFERROR((2-(H29/H$25))*1000,"")</f>
      </c>
      <c r="M29" s="189">
        <f>_xlfn.IFERROR((2-(I29/I$25))*1000,"")</f>
      </c>
      <c r="N29" s="190">
        <f t="shared" si="1"/>
        <v>589.6716826265387</v>
      </c>
      <c r="O29" s="191"/>
      <c r="P29" s="192"/>
    </row>
    <row r="30" spans="1:16" s="7" customFormat="1" ht="15">
      <c r="A30" s="113">
        <v>1</v>
      </c>
      <c r="B30" s="250" t="s">
        <v>131</v>
      </c>
      <c r="C30" s="165" t="str">
        <f>'Личный зачёт'!B29</f>
        <v>Благов Максим Борисович</v>
      </c>
      <c r="D30" s="166">
        <f>VLOOKUP(C30,'Личный зачёт'!$B$5:$S$74,2,0)</f>
        <v>1979</v>
      </c>
      <c r="E30" s="167" t="str">
        <f>VLOOKUP(C30,'Личный зачёт'!$B$5:$S$74,4,0)</f>
        <v>Коньки</v>
      </c>
      <c r="F30" s="166" t="str">
        <f>VLOOKUP(C30,'Личный зачёт'!$B$5:$S$74,5,0)</f>
        <v>М</v>
      </c>
      <c r="G30" s="168">
        <f>VLOOKUP(C30,'Личный зачёт'!$B$5:$S$74,8,0)</f>
        <v>0.34905092592592585</v>
      </c>
      <c r="H30" s="168">
        <f>VLOOKUP(C30,'Личный зачёт'!$B$5:$S$74,11,0)</f>
        <v>0.24511574074074077</v>
      </c>
      <c r="I30" s="168">
        <f>VLOOKUP(C30,'Личный зачёт'!$B$5:$S$74,16,0)</f>
      </c>
      <c r="J30" s="169">
        <f>IF(OR(G30="",H30="",I30=""),"",SUM(G30,H30,I30))</f>
      </c>
      <c r="K30" s="193">
        <v>20</v>
      </c>
      <c r="L30" s="194">
        <f>_xlfn.IFERROR((2-(H30/H$5))*1000,"")</f>
        <v>118.68170915874488</v>
      </c>
      <c r="M30" s="194">
        <f>_xlfn.IFERROR((2-(I30/I$5))*1000,"")</f>
      </c>
      <c r="N30" s="172">
        <f>SUM(K30:M30)</f>
        <v>138.68170915874487</v>
      </c>
      <c r="O30" s="173">
        <f>N30+N31+N32</f>
        <v>3730.590440149569</v>
      </c>
      <c r="P30" s="174">
        <v>2</v>
      </c>
    </row>
    <row r="31" spans="1:16" s="7" customFormat="1" ht="15">
      <c r="A31" s="113">
        <v>2</v>
      </c>
      <c r="B31" s="250"/>
      <c r="C31" s="175" t="str">
        <f>'Личный зачёт'!B66</f>
        <v>Богословский Дмитрий Николаевич</v>
      </c>
      <c r="D31" s="176">
        <f>VLOOKUP(C31,'Личный зачёт'!$B$5:$S$74,2,0)</f>
        <v>1982</v>
      </c>
      <c r="E31" s="177" t="str">
        <f>VLOOKUP(C31,'Личный зачёт'!$B$5:$S$74,4,0)</f>
        <v>Велосипед</v>
      </c>
      <c r="F31" s="176" t="str">
        <f>VLOOKUP(C31,'Личный зачёт'!$B$5:$S$74,5,0)</f>
        <v>М</v>
      </c>
      <c r="G31" s="178">
        <f>VLOOKUP(C31,'Личный зачёт'!$B$5:$S$74,8,0)</f>
        <v>0.35192129629629626</v>
      </c>
      <c r="H31" s="178">
        <f>VLOOKUP(C31,'Личный зачёт'!$B$5:$S$74,11,0)</f>
        <v>0.2319560185185186</v>
      </c>
      <c r="I31" s="178">
        <f>VLOOKUP(C31,'Личный зачёт'!$B$5:$S$74,16,0)</f>
        <v>0.19015046296296295</v>
      </c>
      <c r="J31" s="179">
        <f>IF(OR(G31="",H31="",I31=""),"",SUM(G31,H31,I31))</f>
        <v>0.7740277777777778</v>
      </c>
      <c r="K31" s="195">
        <v>20</v>
      </c>
      <c r="L31" s="181">
        <f>_xlfn.IFERROR((2-(H31/H$25))*1000,"")</f>
        <v>336.57038512616253</v>
      </c>
      <c r="M31" s="181">
        <f>_xlfn.IFERROR((2-(I31/I$25))*1000,"")</f>
        <v>235.33834586466162</v>
      </c>
      <c r="N31" s="182">
        <f>SUM(K31:M31)</f>
        <v>591.9087309908241</v>
      </c>
      <c r="O31" s="173"/>
      <c r="P31" s="174"/>
    </row>
    <row r="32" spans="1:16" s="7" customFormat="1" ht="15.75" thickBot="1">
      <c r="A32" s="113">
        <v>3</v>
      </c>
      <c r="B32" s="251"/>
      <c r="C32" s="183" t="str">
        <f>'Личный зачёт'!B51</f>
        <v>Колганов Евгений Александрович</v>
      </c>
      <c r="D32" s="184">
        <f>VLOOKUP(C32,'Личный зачёт'!$B$5:$S$74,2,0)</f>
        <v>1983</v>
      </c>
      <c r="E32" s="185" t="str">
        <f>VLOOKUP(C32,'Личный зачёт'!$B$5:$S$74,4,0)</f>
        <v>Велосипед</v>
      </c>
      <c r="F32" s="184" t="str">
        <f>VLOOKUP(C32,'Личный зачёт'!$B$5:$S$74,5,0)</f>
        <v>М</v>
      </c>
      <c r="G32" s="186">
        <f>VLOOKUP(C32,'Личный зачёт'!$B$5:$S$74,8,0)</f>
        <v>0.1692129629629629</v>
      </c>
      <c r="H32" s="186">
        <f>VLOOKUP(C32,'Личный зачёт'!$B$5:$S$74,11,0)</f>
        <v>0.13944444444444454</v>
      </c>
      <c r="I32" s="186">
        <f>VLOOKUP(C32,'Личный зачёт'!$B$5:$S$74,16,0)</f>
        <v>0.10775462962962962</v>
      </c>
      <c r="J32" s="187">
        <f>IF(OR(G32="",H32="",I32=""),"",SUM(G32,H32,I32))</f>
        <v>0.41641203703703705</v>
      </c>
      <c r="K32" s="188">
        <f>_xlfn.IFERROR((2-(G32/G$25))*1000,"")</f>
        <v>1000</v>
      </c>
      <c r="L32" s="189">
        <f>_xlfn.IFERROR((2-(H32/H$25))*1000,"")</f>
        <v>1000</v>
      </c>
      <c r="M32" s="189">
        <f>_xlfn.IFERROR((2-(I32/I$25))*1000,"")</f>
        <v>1000</v>
      </c>
      <c r="N32" s="190">
        <f>SUM(K32:M32)</f>
        <v>3000</v>
      </c>
      <c r="O32" s="191"/>
      <c r="P32" s="192"/>
    </row>
  </sheetData>
  <sheetProtection selectLockedCells="1" selectUnlockedCells="1"/>
  <mergeCells count="37">
    <mergeCell ref="B30:B32"/>
    <mergeCell ref="O30:O32"/>
    <mergeCell ref="P30:P32"/>
    <mergeCell ref="B13:B15"/>
    <mergeCell ref="O13:O15"/>
    <mergeCell ref="P13:P15"/>
    <mergeCell ref="B10:B12"/>
    <mergeCell ref="O10:O12"/>
    <mergeCell ref="P10:P12"/>
    <mergeCell ref="B22:B24"/>
    <mergeCell ref="O22:O24"/>
    <mergeCell ref="P22:P24"/>
    <mergeCell ref="B16:B18"/>
    <mergeCell ref="O16:O18"/>
    <mergeCell ref="P16:P18"/>
    <mergeCell ref="B27:B29"/>
    <mergeCell ref="O27:O29"/>
    <mergeCell ref="P27:P29"/>
    <mergeCell ref="O3:P3"/>
    <mergeCell ref="B7:B9"/>
    <mergeCell ref="O7:O9"/>
    <mergeCell ref="P7:P9"/>
    <mergeCell ref="B19:B21"/>
    <mergeCell ref="O19:O21"/>
    <mergeCell ref="P19:P21"/>
    <mergeCell ref="E2:E4"/>
    <mergeCell ref="F2:F4"/>
    <mergeCell ref="A2:A4"/>
    <mergeCell ref="B2:B4"/>
    <mergeCell ref="C2:C4"/>
    <mergeCell ref="D2:D4"/>
    <mergeCell ref="J2:J4"/>
    <mergeCell ref="K2:P2"/>
    <mergeCell ref="G3:G4"/>
    <mergeCell ref="H3:H4"/>
    <mergeCell ref="I3:I4"/>
    <mergeCell ref="K3:N3"/>
  </mergeCells>
  <printOptions/>
  <pageMargins left="0.3937007874015748" right="0" top="0.3937007874015748" bottom="0" header="0" footer="0"/>
  <pageSetup fitToHeight="1" fitToWidth="1"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8.88671875" defaultRowHeight="15"/>
  <cols>
    <col min="1" max="1" width="99.6640625" style="0" customWidth="1"/>
  </cols>
  <sheetData>
    <row r="1" ht="250.5" customHeight="1">
      <c r="A1" s="154" t="s">
        <v>128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Ершов</dc:creator>
  <cp:keywords/>
  <dc:description/>
  <cp:lastModifiedBy>RePack by Diakov</cp:lastModifiedBy>
  <cp:lastPrinted>2021-02-18T10:23:19Z</cp:lastPrinted>
  <dcterms:created xsi:type="dcterms:W3CDTF">2019-08-28T00:38:14Z</dcterms:created>
  <dcterms:modified xsi:type="dcterms:W3CDTF">2021-02-18T11:25:51Z</dcterms:modified>
  <cp:category/>
  <cp:version/>
  <cp:contentType/>
  <cp:contentStatus/>
</cp:coreProperties>
</file>